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GPS SAMPLE READINGS" sheetId="1" r:id="rId1"/>
    <sheet name="HISTOGRAM" sheetId="2" r:id="rId2"/>
    <sheet name="HISTOGRAM_II" sheetId="3" r:id="rId3"/>
    <sheet name="MEDIAN" sheetId="4" r:id="rId4"/>
    <sheet name="MEAN" sheetId="5" r:id="rId5"/>
    <sheet name="STANDARD DEVIATION" sheetId="6" r:id="rId6"/>
    <sheet name="A DIFFERENCE" sheetId="7" r:id="rId7"/>
    <sheet name="SPATIAL DESCRIPTION" sheetId="8" r:id="rId8"/>
    <sheet name="GPS LOCATIONS AVARAGED" sheetId="9" r:id="rId9"/>
    <sheet name="TESTING A SPATIAL MODEL" sheetId="10" r:id="rId10"/>
    <sheet name="REGRESSION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<sst xmlns="http://schemas.openxmlformats.org/spreadsheetml/2006/main" count="313" uniqueCount="158">
  <si>
    <t>Date</t>
  </si>
  <si>
    <t>D</t>
  </si>
  <si>
    <t>M</t>
  </si>
  <si>
    <t>S</t>
  </si>
  <si>
    <t>Latitude</t>
  </si>
  <si>
    <t>Longtitude</t>
  </si>
  <si>
    <t>Elevation</t>
  </si>
  <si>
    <t>00.1</t>
  </si>
  <si>
    <t>18.1</t>
  </si>
  <si>
    <t>59.6</t>
  </si>
  <si>
    <t>17.7</t>
  </si>
  <si>
    <t>59.1</t>
  </si>
  <si>
    <t>16.0</t>
  </si>
  <si>
    <t>59.4</t>
  </si>
  <si>
    <t>15.4</t>
  </si>
  <si>
    <t>00.7</t>
  </si>
  <si>
    <t>15.3</t>
  </si>
  <si>
    <t>02.7</t>
  </si>
  <si>
    <t>13.8</t>
  </si>
  <si>
    <t>59.9</t>
  </si>
  <si>
    <t>16.7</t>
  </si>
  <si>
    <t>16.9</t>
  </si>
  <si>
    <t>01.2</t>
  </si>
  <si>
    <t>14.5</t>
  </si>
  <si>
    <t>00.4</t>
  </si>
  <si>
    <t>15.2</t>
  </si>
  <si>
    <t>54.8</t>
  </si>
  <si>
    <t>16.4</t>
  </si>
  <si>
    <t>00.2</t>
  </si>
  <si>
    <t>00.8</t>
  </si>
  <si>
    <t>18.2</t>
  </si>
  <si>
    <t>14.7</t>
  </si>
  <si>
    <t>03.3</t>
  </si>
  <si>
    <t>58.0</t>
  </si>
  <si>
    <t>17.8</t>
  </si>
  <si>
    <t>16.3</t>
  </si>
  <si>
    <t>Sum of Elevation:</t>
  </si>
  <si>
    <t>Number of Readings:</t>
  </si>
  <si>
    <t>241-280</t>
  </si>
  <si>
    <t>281-320</t>
  </si>
  <si>
    <t>321-360</t>
  </si>
  <si>
    <t>361-400</t>
  </si>
  <si>
    <t>401-440</t>
  </si>
  <si>
    <t>441-480</t>
  </si>
  <si>
    <t>481-520</t>
  </si>
  <si>
    <t>521-560</t>
  </si>
  <si>
    <t>561-600</t>
  </si>
  <si>
    <t>601-640</t>
  </si>
  <si>
    <t>2D KC</t>
  </si>
  <si>
    <t>3D KC</t>
  </si>
  <si>
    <t>Reader</t>
  </si>
  <si>
    <t>3D DW</t>
  </si>
  <si>
    <t>3D JM/PM</t>
  </si>
  <si>
    <t>3D NA</t>
  </si>
  <si>
    <t>3D MS</t>
  </si>
  <si>
    <t>3D JM</t>
  </si>
  <si>
    <t>3D KB</t>
  </si>
  <si>
    <t>3D AA/NA</t>
  </si>
  <si>
    <t>MEAN</t>
  </si>
  <si>
    <t>ELEVATION</t>
  </si>
  <si>
    <t>ELEVATION-MEAN</t>
  </si>
  <si>
    <t>(ELEVATION-MEAN)2</t>
  </si>
  <si>
    <t>Mean=</t>
  </si>
  <si>
    <t>SUM</t>
  </si>
  <si>
    <t>TOTAL VARIENCE</t>
  </si>
  <si>
    <t>STANDARD DEVIATION</t>
  </si>
  <si>
    <t>(TOTAL VARIENCE)/(DEGREES OF FREEDOM)</t>
  </si>
  <si>
    <t>459,2 + 82,92 = 542,12</t>
  </si>
  <si>
    <t>459,2 -  82,92 = 376,28</t>
  </si>
  <si>
    <t>ERROR BAND</t>
  </si>
  <si>
    <t>A DIFERRENCE BETWEEN IN MEASURED ELEVATION</t>
  </si>
  <si>
    <t>GPS VENDOR</t>
  </si>
  <si>
    <t xml:space="preserve">Magellan </t>
  </si>
  <si>
    <t>Trimble</t>
  </si>
  <si>
    <t>DEGREES OF FREEDOM</t>
  </si>
  <si>
    <t>NORMALISED VARIENCE</t>
  </si>
  <si>
    <t>STANDARD DEVIATION:</t>
  </si>
  <si>
    <t>461,26-456,75:</t>
  </si>
  <si>
    <t>4,51/116,2963026</t>
  </si>
  <si>
    <t>Unit</t>
  </si>
  <si>
    <t>Magellan</t>
  </si>
  <si>
    <t>VENDOR</t>
  </si>
  <si>
    <t>NO</t>
  </si>
  <si>
    <t>READING</t>
  </si>
  <si>
    <t>MINIMUM</t>
  </si>
  <si>
    <t>MAXIMUM</t>
  </si>
  <si>
    <t>Both</t>
  </si>
  <si>
    <t>Longitude</t>
  </si>
  <si>
    <t>42-30-548</t>
  </si>
  <si>
    <t>42-30-58</t>
  </si>
  <si>
    <t>42-31-01</t>
  </si>
  <si>
    <t>75-41-138</t>
  </si>
  <si>
    <t>75-41-182</t>
  </si>
  <si>
    <t>75-41-14</t>
  </si>
  <si>
    <t>75-41-20</t>
  </si>
  <si>
    <t>75-41-1625</t>
  </si>
  <si>
    <t>42-31-0022</t>
  </si>
  <si>
    <t>75-41-1633</t>
  </si>
  <si>
    <t>75-41-1629</t>
  </si>
  <si>
    <t>0.916</t>
  </si>
  <si>
    <t>42-31-33</t>
  </si>
  <si>
    <t>42-31-0009</t>
  </si>
  <si>
    <t>42 meters</t>
  </si>
  <si>
    <t>22.2 meters</t>
  </si>
  <si>
    <t>Mean</t>
  </si>
  <si>
    <t>City</t>
  </si>
  <si>
    <t>Ratio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</si>
  <si>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</si>
  <si>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</si>
  <si>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</si>
  <si>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</si>
  <si>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</si>
  <si>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</si>
  <si>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</si>
  <si>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</si>
  <si>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</si>
  <si>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</si>
  <si>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</si>
  <si>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</si>
  <si>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</si>
  <si>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</si>
  <si>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Kentucy</t>
  </si>
  <si>
    <t>Louisiana</t>
  </si>
  <si>
    <t>Maine</t>
  </si>
  <si>
    <t>Maryland</t>
  </si>
  <si>
    <t>Massachussetts</t>
  </si>
  <si>
    <t>Michigan</t>
  </si>
  <si>
    <t>Minnesota</t>
  </si>
  <si>
    <t>Mississipi</t>
  </si>
  <si>
    <t>Missouri</t>
  </si>
  <si>
    <t>Montana</t>
  </si>
  <si>
    <t>Nebraska</t>
  </si>
  <si>
    <t>Nevada</t>
  </si>
  <si>
    <t>New_Hampshire</t>
  </si>
  <si>
    <t>New_Jersey</t>
  </si>
  <si>
    <t>New_Mexico</t>
  </si>
  <si>
    <t>New_York</t>
  </si>
  <si>
    <t>North_Caroline</t>
  </si>
  <si>
    <t>North_Dakota</t>
  </si>
  <si>
    <t>Ohio</t>
  </si>
  <si>
    <t>Oklahoma</t>
  </si>
  <si>
    <t>Oregon</t>
  </si>
  <si>
    <t>Pennsylvania</t>
  </si>
  <si>
    <t>Rhode_Island</t>
  </si>
  <si>
    <t>South_Caroline</t>
  </si>
  <si>
    <t>South_Dakota</t>
  </si>
  <si>
    <t>Tennessee</t>
  </si>
  <si>
    <t>Texas</t>
  </si>
  <si>
    <t>Utah</t>
  </si>
  <si>
    <t>Vermont</t>
  </si>
  <si>
    <t>Virginia</t>
  </si>
  <si>
    <t>Washington</t>
  </si>
  <si>
    <t>West_Virginia</t>
  </si>
  <si>
    <t>Wisconsin</t>
  </si>
  <si>
    <t>Wyoming</t>
  </si>
  <si>
    <t>X</t>
  </si>
  <si>
    <t>Y</t>
  </si>
  <si>
    <t>XY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</si>
</sst>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12" xfId="58" applyFont="1" applyFill="1" applyBorder="1" applyAlignment="1">
      <alignment horizontal="left" wrapText="1"/>
      <protection/>
    </xf>
    <xf numFmtId="3" fontId="0" fillId="37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12" xfId="57" applyFont="1" applyFill="1" applyBorder="1" applyAlignment="1">
      <alignment horizontal="right" wrapText="1"/>
      <protection/>
    </xf>
    <xf numFmtId="0" fontId="6" fillId="0" borderId="13" xfId="57" applyFont="1" applyFill="1" applyBorder="1" applyAlignment="1">
      <alignment horizontal="right" wrapText="1"/>
      <protection/>
    </xf>
    <xf numFmtId="0" fontId="6" fillId="0" borderId="14" xfId="57" applyFont="1" applyFill="1" applyBorder="1" applyAlignment="1">
      <alignment horizontal="right" wrapText="1"/>
      <protection/>
    </xf>
    <xf numFmtId="0" fontId="6" fillId="0" borderId="0" xfId="5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14" xfId="58" applyFont="1" applyFill="1" applyBorder="1" applyAlignment="1">
      <alignment horizontal="left" wrapText="1"/>
      <protection/>
    </xf>
    <xf numFmtId="0" fontId="6" fillId="0" borderId="0" xfId="57" applyFont="1" applyFill="1" applyBorder="1" applyAlignment="1">
      <alignment horizontal="right" wrapText="1"/>
      <protection/>
    </xf>
    <xf numFmtId="0" fontId="0" fillId="35" borderId="0" xfId="0" applyFill="1" applyAlignment="1">
      <alignment horizontal="center"/>
    </xf>
    <xf numFmtId="3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PS LOCATIONS AVARAGED" xfId="57"/>
    <cellStyle name="Normal_SPATIAL DESCRIPTIO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55"/>
          <c:w val="0.968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'[1]HISTOGRAM'!$B$1:$B$10</c:f>
              <c:strCache>
                <c:ptCount val="10"/>
                <c:pt idx="0">
                  <c:v>241-280</c:v>
                </c:pt>
                <c:pt idx="1">
                  <c:v>281-320</c:v>
                </c:pt>
                <c:pt idx="2">
                  <c:v>321-360</c:v>
                </c:pt>
                <c:pt idx="3">
                  <c:v>361-400</c:v>
                </c:pt>
                <c:pt idx="4">
                  <c:v>401-440</c:v>
                </c:pt>
                <c:pt idx="5">
                  <c:v>441-480</c:v>
                </c:pt>
                <c:pt idx="6">
                  <c:v>481-520</c:v>
                </c:pt>
                <c:pt idx="7">
                  <c:v>521-560</c:v>
                </c:pt>
                <c:pt idx="8">
                  <c:v>561-600</c:v>
                </c:pt>
                <c:pt idx="9">
                  <c:v>601-640</c:v>
                </c:pt>
              </c:strCache>
            </c:strRef>
          </c:cat>
          <c:val>
            <c:numRef>
              <c:f>'[1]HISTOGRAM'!$E$1:$E$10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  <c:axId val="4957922"/>
        <c:axId val="44621299"/>
      </c:barChart>
      <c:catAx>
        <c:axId val="495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1299"/>
        <c:crosses val="autoZero"/>
        <c:auto val="1"/>
        <c:lblOffset val="100"/>
        <c:tickLblSkip val="1"/>
        <c:noMultiLvlLbl val="0"/>
      </c:catAx>
      <c:valAx>
        <c:axId val="4462129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92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104775</xdr:rowOff>
    </xdr:from>
    <xdr:to>
      <xdr:col>11</xdr:col>
      <xdr:colOff>438150</xdr:colOff>
      <xdr:row>36</xdr:row>
      <xdr:rowOff>9525</xdr:rowOff>
    </xdr:to>
    <xdr:graphicFrame>
      <xdr:nvGraphicFramePr>
        <xdr:cNvPr id="1" name="Chart 4"/>
        <xdr:cNvGraphicFramePr/>
      </xdr:nvGraphicFramePr>
      <xdr:xfrm>
        <a:off x="1419225" y="188595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123825</xdr:rowOff>
    </xdr:from>
    <xdr:to>
      <xdr:col>18</xdr:col>
      <xdr:colOff>514350</xdr:colOff>
      <xdr:row>38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47675"/>
          <a:ext cx="10467975" cy="5810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409575</xdr:colOff>
      <xdr:row>31</xdr:row>
      <xdr:rowOff>85725</xdr:rowOff>
    </xdr:from>
    <xdr:to>
      <xdr:col>13</xdr:col>
      <xdr:colOff>571500</xdr:colOff>
      <xdr:row>34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676775" y="5105400"/>
          <a:ext cx="38195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ELEVATION (m)</a:t>
          </a:r>
        </a:p>
      </xdr:txBody>
    </xdr:sp>
    <xdr:clientData/>
  </xdr:twoCellAnchor>
  <xdr:twoCellAnchor>
    <xdr:from>
      <xdr:col>1</xdr:col>
      <xdr:colOff>542925</xdr:colOff>
      <xdr:row>8</xdr:row>
      <xdr:rowOff>47625</xdr:rowOff>
    </xdr:from>
    <xdr:to>
      <xdr:col>2</xdr:col>
      <xdr:colOff>276225</xdr:colOff>
      <xdr:row>29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152525" y="1343025"/>
          <a:ext cx="342900" cy="3352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45720" anchor="ctr" vert="vert27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FREQUENCY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1</xdr:row>
      <xdr:rowOff>19050</xdr:rowOff>
    </xdr:from>
    <xdr:to>
      <xdr:col>14</xdr:col>
      <xdr:colOff>533400</xdr:colOff>
      <xdr:row>4</xdr:row>
      <xdr:rowOff>28575</xdr:rowOff>
    </xdr:to>
    <xdr:pic>
      <xdr:nvPicPr>
        <xdr:cNvPr id="1" name="Picture 1" descr="D:\gisdersi\pearson6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14325"/>
          <a:ext cx="228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mpleGPSreadings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S SAMPLE READINGS"/>
      <sheetName val="HISTOGRAM"/>
      <sheetName val="HISTOGRAM_II"/>
      <sheetName val="MEDIAN"/>
      <sheetName val="MEAN"/>
      <sheetName val="STANDARD DEVIATION"/>
      <sheetName val="A DIFFERENCE"/>
      <sheetName val="SPATIAL DESCRIPTION"/>
      <sheetName val="GPS LOCATIONS AVARAGED"/>
      <sheetName val="TESTING A SPATIAL MODEL"/>
      <sheetName val="REGRESSION"/>
    </sheetNames>
    <sheetDataSet>
      <sheetData sheetId="1">
        <row r="1">
          <cell r="B1" t="str">
            <v>241-280</v>
          </cell>
          <cell r="E1">
            <v>2</v>
          </cell>
        </row>
        <row r="2">
          <cell r="B2" t="str">
            <v>281-320</v>
          </cell>
          <cell r="E2">
            <v>0</v>
          </cell>
        </row>
        <row r="3">
          <cell r="B3" t="str">
            <v>321-360</v>
          </cell>
          <cell r="E3">
            <v>3</v>
          </cell>
        </row>
        <row r="4">
          <cell r="B4" t="str">
            <v>361-400</v>
          </cell>
          <cell r="E4">
            <v>2</v>
          </cell>
        </row>
        <row r="5">
          <cell r="B5" t="str">
            <v>401-440</v>
          </cell>
          <cell r="E5">
            <v>5</v>
          </cell>
        </row>
        <row r="6">
          <cell r="B6" t="str">
            <v>441-480</v>
          </cell>
          <cell r="E6">
            <v>10</v>
          </cell>
        </row>
        <row r="7">
          <cell r="B7" t="str">
            <v>481-520</v>
          </cell>
          <cell r="E7">
            <v>6</v>
          </cell>
        </row>
        <row r="8">
          <cell r="B8" t="str">
            <v>521-560</v>
          </cell>
          <cell r="E8">
            <v>2</v>
          </cell>
        </row>
        <row r="9">
          <cell r="B9" t="str">
            <v>561-600</v>
          </cell>
          <cell r="E9">
            <v>4</v>
          </cell>
        </row>
        <row r="10">
          <cell r="B10" t="str">
            <v>601-640</v>
          </cell>
          <cell r="E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0.140625" style="1" bestFit="1" customWidth="1"/>
    <col min="8" max="8" width="11.7109375" style="0" customWidth="1"/>
    <col min="9" max="9" width="11.140625" style="12" customWidth="1"/>
  </cols>
  <sheetData>
    <row r="1" spans="1:9" ht="15.75">
      <c r="A1" s="2"/>
      <c r="B1" s="54" t="s">
        <v>4</v>
      </c>
      <c r="C1" s="54"/>
      <c r="D1" s="54"/>
      <c r="E1" s="54" t="s">
        <v>5</v>
      </c>
      <c r="F1" s="54"/>
      <c r="G1" s="54"/>
      <c r="H1" s="8"/>
      <c r="I1" s="4"/>
    </row>
    <row r="2" spans="1:9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3</v>
      </c>
      <c r="H2" s="8" t="s">
        <v>6</v>
      </c>
      <c r="I2" s="11" t="s">
        <v>50</v>
      </c>
    </row>
    <row r="3" spans="1:9" ht="12.75">
      <c r="A3" s="13">
        <v>34864</v>
      </c>
      <c r="B3" s="14">
        <v>42</v>
      </c>
      <c r="C3" s="14">
        <v>31</v>
      </c>
      <c r="D3" s="14">
        <v>1</v>
      </c>
      <c r="E3" s="14">
        <v>75</v>
      </c>
      <c r="F3" s="14">
        <v>41</v>
      </c>
      <c r="G3" s="14">
        <v>16</v>
      </c>
      <c r="H3" s="15">
        <v>497</v>
      </c>
      <c r="I3" s="14" t="s">
        <v>48</v>
      </c>
    </row>
    <row r="4" spans="1:9" ht="12.75">
      <c r="A4" s="13">
        <v>34864</v>
      </c>
      <c r="B4" s="14">
        <v>42</v>
      </c>
      <c r="C4" s="14">
        <v>31</v>
      </c>
      <c r="D4" s="14">
        <v>0</v>
      </c>
      <c r="E4" s="14">
        <v>75</v>
      </c>
      <c r="F4" s="14">
        <v>41</v>
      </c>
      <c r="G4" s="14">
        <v>17</v>
      </c>
      <c r="H4" s="15">
        <v>497</v>
      </c>
      <c r="I4" s="14" t="s">
        <v>48</v>
      </c>
    </row>
    <row r="5" spans="1:9" ht="12.75">
      <c r="A5" s="3">
        <v>34864</v>
      </c>
      <c r="B5" s="4">
        <v>42</v>
      </c>
      <c r="C5" s="4">
        <v>31</v>
      </c>
      <c r="D5" s="4" t="s">
        <v>7</v>
      </c>
      <c r="E5" s="4">
        <v>75</v>
      </c>
      <c r="F5" s="4">
        <v>41</v>
      </c>
      <c r="G5" s="4" t="s">
        <v>8</v>
      </c>
      <c r="H5" s="9">
        <v>450</v>
      </c>
      <c r="I5" s="4" t="s">
        <v>49</v>
      </c>
    </row>
    <row r="6" spans="1:9" ht="12.75">
      <c r="A6" s="3">
        <v>34864</v>
      </c>
      <c r="B6" s="4">
        <v>42</v>
      </c>
      <c r="C6" s="4">
        <v>30</v>
      </c>
      <c r="D6" s="4" t="s">
        <v>9</v>
      </c>
      <c r="E6" s="4">
        <v>75</v>
      </c>
      <c r="F6" s="4">
        <v>41</v>
      </c>
      <c r="G6" s="4" t="s">
        <v>10</v>
      </c>
      <c r="H6" s="9">
        <v>477</v>
      </c>
      <c r="I6" s="4" t="s">
        <v>49</v>
      </c>
    </row>
    <row r="7" spans="1:9" ht="12.75">
      <c r="A7" s="3">
        <v>34864</v>
      </c>
      <c r="B7" s="4">
        <v>42</v>
      </c>
      <c r="C7" s="4">
        <v>31</v>
      </c>
      <c r="D7" s="4">
        <v>0</v>
      </c>
      <c r="E7" s="4">
        <v>75</v>
      </c>
      <c r="F7" s="4">
        <v>41</v>
      </c>
      <c r="G7" s="4">
        <v>17</v>
      </c>
      <c r="H7" s="9">
        <v>463</v>
      </c>
      <c r="I7" s="4" t="s">
        <v>51</v>
      </c>
    </row>
    <row r="8" spans="1:9" ht="12.75">
      <c r="A8" s="3">
        <v>34864</v>
      </c>
      <c r="B8" s="4">
        <v>42</v>
      </c>
      <c r="C8" s="4">
        <v>31</v>
      </c>
      <c r="D8" s="4">
        <v>1</v>
      </c>
      <c r="E8" s="4">
        <v>75</v>
      </c>
      <c r="F8" s="4">
        <v>41</v>
      </c>
      <c r="G8" s="4">
        <v>16</v>
      </c>
      <c r="H8" s="9">
        <v>421</v>
      </c>
      <c r="I8" s="4" t="s">
        <v>51</v>
      </c>
    </row>
    <row r="9" spans="1:9" ht="12.75">
      <c r="A9" s="3">
        <v>34864</v>
      </c>
      <c r="B9" s="4">
        <v>42</v>
      </c>
      <c r="C9" s="4">
        <v>30</v>
      </c>
      <c r="D9" s="4" t="s">
        <v>11</v>
      </c>
      <c r="E9" s="4">
        <v>75</v>
      </c>
      <c r="F9" s="4">
        <v>41</v>
      </c>
      <c r="G9" s="4" t="s">
        <v>12</v>
      </c>
      <c r="H9" s="9">
        <v>483</v>
      </c>
      <c r="I9" s="4" t="s">
        <v>49</v>
      </c>
    </row>
    <row r="10" spans="1:9" ht="12.75">
      <c r="A10" s="3">
        <v>34864</v>
      </c>
      <c r="B10" s="4">
        <v>42</v>
      </c>
      <c r="C10" s="4">
        <v>30</v>
      </c>
      <c r="D10" s="4" t="s">
        <v>13</v>
      </c>
      <c r="E10" s="4">
        <v>75</v>
      </c>
      <c r="F10" s="4">
        <v>41</v>
      </c>
      <c r="G10" s="4" t="s">
        <v>14</v>
      </c>
      <c r="H10" s="9">
        <v>514</v>
      </c>
      <c r="I10" s="4" t="s">
        <v>49</v>
      </c>
    </row>
    <row r="11" spans="1:9" ht="12.75">
      <c r="A11" s="3">
        <v>34864</v>
      </c>
      <c r="B11" s="4">
        <v>42</v>
      </c>
      <c r="C11" s="4">
        <v>31</v>
      </c>
      <c r="D11" s="4" t="s">
        <v>15</v>
      </c>
      <c r="E11" s="4">
        <v>75</v>
      </c>
      <c r="F11" s="4">
        <v>41</v>
      </c>
      <c r="G11" s="4" t="s">
        <v>16</v>
      </c>
      <c r="H11" s="9">
        <v>597</v>
      </c>
      <c r="I11" s="4" t="s">
        <v>52</v>
      </c>
    </row>
    <row r="12" spans="1:9" ht="12.75">
      <c r="A12" s="3">
        <v>34864</v>
      </c>
      <c r="B12" s="4">
        <v>42</v>
      </c>
      <c r="C12" s="4">
        <v>31</v>
      </c>
      <c r="D12" s="4" t="s">
        <v>17</v>
      </c>
      <c r="E12" s="4">
        <v>75</v>
      </c>
      <c r="F12" s="4">
        <v>41</v>
      </c>
      <c r="G12" s="4" t="s">
        <v>18</v>
      </c>
      <c r="H12" s="9">
        <v>426</v>
      </c>
      <c r="I12" s="4" t="s">
        <v>52</v>
      </c>
    </row>
    <row r="13" spans="1:9" ht="12.75">
      <c r="A13" s="3">
        <v>34864</v>
      </c>
      <c r="B13" s="4">
        <v>42</v>
      </c>
      <c r="C13" s="4">
        <v>31</v>
      </c>
      <c r="D13" s="4">
        <v>1</v>
      </c>
      <c r="E13" s="4">
        <v>75</v>
      </c>
      <c r="F13" s="4">
        <v>41</v>
      </c>
      <c r="G13" s="4">
        <v>15</v>
      </c>
      <c r="H13" s="9">
        <v>406</v>
      </c>
      <c r="I13" s="4" t="s">
        <v>52</v>
      </c>
    </row>
    <row r="14" spans="1:11" ht="12.75">
      <c r="A14" s="3">
        <v>34864</v>
      </c>
      <c r="B14" s="4">
        <v>42</v>
      </c>
      <c r="C14" s="4">
        <v>30</v>
      </c>
      <c r="D14" s="4">
        <v>58</v>
      </c>
      <c r="E14" s="4">
        <v>75</v>
      </c>
      <c r="F14" s="4">
        <v>41</v>
      </c>
      <c r="G14" s="4">
        <v>20</v>
      </c>
      <c r="H14" s="9">
        <v>502</v>
      </c>
      <c r="I14" s="4" t="s">
        <v>52</v>
      </c>
      <c r="K14" s="5"/>
    </row>
    <row r="15" spans="1:9" ht="12.75">
      <c r="A15" s="3">
        <v>34865</v>
      </c>
      <c r="B15" s="4">
        <v>42</v>
      </c>
      <c r="C15" s="4">
        <v>30</v>
      </c>
      <c r="D15" s="4" t="s">
        <v>19</v>
      </c>
      <c r="E15" s="4">
        <v>75</v>
      </c>
      <c r="F15" s="4">
        <v>41</v>
      </c>
      <c r="G15" s="4" t="s">
        <v>20</v>
      </c>
      <c r="H15" s="9">
        <v>471</v>
      </c>
      <c r="I15" s="4" t="s">
        <v>53</v>
      </c>
    </row>
    <row r="16" spans="1:9" ht="12.75">
      <c r="A16" s="3">
        <v>34865</v>
      </c>
      <c r="B16" s="4">
        <v>42</v>
      </c>
      <c r="C16" s="4">
        <v>31</v>
      </c>
      <c r="D16" s="4" t="s">
        <v>7</v>
      </c>
      <c r="E16" s="4">
        <v>75</v>
      </c>
      <c r="F16" s="4">
        <v>41</v>
      </c>
      <c r="G16" s="4" t="s">
        <v>21</v>
      </c>
      <c r="H16" s="9">
        <v>490</v>
      </c>
      <c r="I16" s="4" t="s">
        <v>53</v>
      </c>
    </row>
    <row r="17" spans="1:9" ht="12.75">
      <c r="A17" s="3">
        <v>34865</v>
      </c>
      <c r="B17" s="4">
        <v>42</v>
      </c>
      <c r="C17" s="4">
        <v>31</v>
      </c>
      <c r="D17" s="4">
        <v>0</v>
      </c>
      <c r="E17" s="4">
        <v>75</v>
      </c>
      <c r="F17" s="4">
        <v>41</v>
      </c>
      <c r="G17" s="4">
        <v>18</v>
      </c>
      <c r="H17" s="9">
        <v>355</v>
      </c>
      <c r="I17" s="4" t="s">
        <v>53</v>
      </c>
    </row>
    <row r="18" spans="1:9" ht="12.75">
      <c r="A18" s="3">
        <v>34865</v>
      </c>
      <c r="B18" s="4">
        <v>42</v>
      </c>
      <c r="C18" s="4">
        <v>31</v>
      </c>
      <c r="D18" s="4">
        <v>0</v>
      </c>
      <c r="E18" s="4">
        <v>75</v>
      </c>
      <c r="F18" s="4">
        <v>41</v>
      </c>
      <c r="G18" s="4">
        <v>17</v>
      </c>
      <c r="H18" s="9">
        <v>382</v>
      </c>
      <c r="I18" s="4" t="s">
        <v>53</v>
      </c>
    </row>
    <row r="19" spans="1:9" ht="12.75">
      <c r="A19" s="3">
        <v>34865</v>
      </c>
      <c r="B19" s="4">
        <v>42</v>
      </c>
      <c r="C19" s="4">
        <v>31</v>
      </c>
      <c r="D19" s="4" t="s">
        <v>15</v>
      </c>
      <c r="E19" s="4">
        <v>75</v>
      </c>
      <c r="F19" s="4">
        <v>41</v>
      </c>
      <c r="G19" s="4" t="s">
        <v>18</v>
      </c>
      <c r="H19" s="9">
        <v>247</v>
      </c>
      <c r="I19" s="4" t="s">
        <v>54</v>
      </c>
    </row>
    <row r="20" spans="1:9" ht="12.75">
      <c r="A20" s="3">
        <v>34865</v>
      </c>
      <c r="B20" s="4">
        <v>42</v>
      </c>
      <c r="C20" s="4">
        <v>31</v>
      </c>
      <c r="D20" s="4" t="s">
        <v>22</v>
      </c>
      <c r="E20" s="4">
        <v>75</v>
      </c>
      <c r="F20" s="4">
        <v>41</v>
      </c>
      <c r="G20" s="4" t="s">
        <v>23</v>
      </c>
      <c r="H20" s="9">
        <v>277</v>
      </c>
      <c r="I20" s="4" t="s">
        <v>54</v>
      </c>
    </row>
    <row r="21" spans="1:9" ht="12.75">
      <c r="A21" s="3">
        <v>34865</v>
      </c>
      <c r="B21" s="4">
        <v>42</v>
      </c>
      <c r="C21" s="4">
        <v>31</v>
      </c>
      <c r="D21" s="4" t="s">
        <v>24</v>
      </c>
      <c r="E21" s="4">
        <v>75</v>
      </c>
      <c r="F21" s="4">
        <v>41</v>
      </c>
      <c r="G21" s="4" t="s">
        <v>25</v>
      </c>
      <c r="H21" s="9">
        <v>352</v>
      </c>
      <c r="I21" s="4" t="s">
        <v>54</v>
      </c>
    </row>
    <row r="22" spans="1:9" ht="12.75">
      <c r="A22" s="3">
        <v>34865</v>
      </c>
      <c r="B22" s="4">
        <v>42</v>
      </c>
      <c r="C22" s="4">
        <v>30</v>
      </c>
      <c r="D22" s="4">
        <v>59</v>
      </c>
      <c r="E22" s="4">
        <v>75</v>
      </c>
      <c r="F22" s="4">
        <v>41</v>
      </c>
      <c r="G22" s="4">
        <v>14</v>
      </c>
      <c r="H22" s="9">
        <v>465</v>
      </c>
      <c r="I22" s="4" t="s">
        <v>54</v>
      </c>
    </row>
    <row r="23" spans="1:9" ht="12.75">
      <c r="A23" s="3">
        <v>34865</v>
      </c>
      <c r="B23" s="4">
        <v>42</v>
      </c>
      <c r="C23" s="4">
        <v>30</v>
      </c>
      <c r="D23" s="4">
        <v>59</v>
      </c>
      <c r="E23" s="4">
        <v>75</v>
      </c>
      <c r="F23" s="4">
        <v>41</v>
      </c>
      <c r="G23" s="4">
        <v>14</v>
      </c>
      <c r="H23" s="9">
        <v>461</v>
      </c>
      <c r="I23" s="4" t="s">
        <v>54</v>
      </c>
    </row>
    <row r="24" spans="1:9" ht="12.75">
      <c r="A24" s="3">
        <v>34865</v>
      </c>
      <c r="B24" s="4">
        <v>42</v>
      </c>
      <c r="C24" s="4">
        <v>30</v>
      </c>
      <c r="D24" s="4" t="s">
        <v>26</v>
      </c>
      <c r="E24" s="4">
        <v>75</v>
      </c>
      <c r="F24" s="4">
        <v>41</v>
      </c>
      <c r="G24" s="4" t="s">
        <v>27</v>
      </c>
      <c r="H24" s="9">
        <v>352</v>
      </c>
      <c r="I24" s="4" t="s">
        <v>54</v>
      </c>
    </row>
    <row r="25" spans="1:9" ht="12.75">
      <c r="A25" s="3">
        <v>34865</v>
      </c>
      <c r="B25" s="4">
        <v>42</v>
      </c>
      <c r="C25" s="4">
        <v>31</v>
      </c>
      <c r="D25" s="4" t="s">
        <v>7</v>
      </c>
      <c r="E25" s="4">
        <v>75</v>
      </c>
      <c r="F25" s="4">
        <v>41</v>
      </c>
      <c r="G25" s="4" t="s">
        <v>12</v>
      </c>
      <c r="H25" s="9">
        <v>531</v>
      </c>
      <c r="I25" s="4" t="s">
        <v>54</v>
      </c>
    </row>
    <row r="26" spans="1:9" ht="12.75">
      <c r="A26" s="3">
        <v>34865</v>
      </c>
      <c r="B26" s="4">
        <v>42</v>
      </c>
      <c r="C26" s="4">
        <v>31</v>
      </c>
      <c r="D26" s="4">
        <v>1</v>
      </c>
      <c r="E26" s="4">
        <v>75</v>
      </c>
      <c r="F26" s="4">
        <v>41</v>
      </c>
      <c r="G26" s="4">
        <v>16</v>
      </c>
      <c r="H26" s="9">
        <v>466</v>
      </c>
      <c r="I26" s="4" t="s">
        <v>54</v>
      </c>
    </row>
    <row r="27" spans="1:9" ht="12.75">
      <c r="A27" s="3">
        <v>34865</v>
      </c>
      <c r="B27" s="4">
        <v>42</v>
      </c>
      <c r="C27" s="4">
        <v>31</v>
      </c>
      <c r="D27" s="4">
        <v>0</v>
      </c>
      <c r="E27" s="4">
        <v>75</v>
      </c>
      <c r="F27" s="4">
        <v>41</v>
      </c>
      <c r="G27" s="4">
        <v>15</v>
      </c>
      <c r="H27" s="9">
        <v>429</v>
      </c>
      <c r="I27" s="4" t="s">
        <v>54</v>
      </c>
    </row>
    <row r="28" spans="1:9" ht="12.75">
      <c r="A28" s="3">
        <v>34865</v>
      </c>
      <c r="B28" s="4">
        <v>42</v>
      </c>
      <c r="C28" s="4">
        <v>31</v>
      </c>
      <c r="D28" s="4" t="s">
        <v>28</v>
      </c>
      <c r="E28" s="4">
        <v>75</v>
      </c>
      <c r="F28" s="4">
        <v>41</v>
      </c>
      <c r="G28" s="4" t="s">
        <v>10</v>
      </c>
      <c r="H28" s="9">
        <v>536</v>
      </c>
      <c r="I28" s="4" t="s">
        <v>55</v>
      </c>
    </row>
    <row r="29" spans="1:9" ht="12.75">
      <c r="A29" s="3">
        <v>34865</v>
      </c>
      <c r="B29" s="4">
        <v>42</v>
      </c>
      <c r="C29" s="4">
        <v>31</v>
      </c>
      <c r="D29" s="4" t="s">
        <v>29</v>
      </c>
      <c r="E29" s="4">
        <v>75</v>
      </c>
      <c r="F29" s="4">
        <v>41</v>
      </c>
      <c r="G29" s="4" t="s">
        <v>30</v>
      </c>
      <c r="H29" s="9">
        <v>520</v>
      </c>
      <c r="I29" s="4" t="s">
        <v>55</v>
      </c>
    </row>
    <row r="30" spans="1:9" ht="12.75">
      <c r="A30" s="3">
        <v>34865</v>
      </c>
      <c r="B30" s="4">
        <v>42</v>
      </c>
      <c r="C30" s="4">
        <v>31</v>
      </c>
      <c r="D30" s="4">
        <v>1</v>
      </c>
      <c r="E30" s="4">
        <v>75</v>
      </c>
      <c r="F30" s="4">
        <v>41</v>
      </c>
      <c r="G30" s="4">
        <v>15</v>
      </c>
      <c r="H30" s="9">
        <v>572</v>
      </c>
      <c r="I30" s="4" t="s">
        <v>55</v>
      </c>
    </row>
    <row r="31" spans="1:9" ht="12.75">
      <c r="A31" s="3">
        <v>34865</v>
      </c>
      <c r="B31" s="4">
        <v>42</v>
      </c>
      <c r="C31" s="4">
        <v>31</v>
      </c>
      <c r="D31" s="4">
        <v>1</v>
      </c>
      <c r="E31" s="4">
        <v>75</v>
      </c>
      <c r="F31" s="4">
        <v>41</v>
      </c>
      <c r="G31" s="4">
        <v>17</v>
      </c>
      <c r="H31" s="9">
        <v>472</v>
      </c>
      <c r="I31" s="4" t="s">
        <v>55</v>
      </c>
    </row>
    <row r="32" spans="1:9" ht="12.75">
      <c r="A32" s="3">
        <v>34865</v>
      </c>
      <c r="B32" s="4">
        <v>42</v>
      </c>
      <c r="C32" s="4">
        <v>31</v>
      </c>
      <c r="D32" s="4" t="s">
        <v>28</v>
      </c>
      <c r="E32" s="4">
        <v>75</v>
      </c>
      <c r="F32" s="4">
        <v>41</v>
      </c>
      <c r="G32" s="4" t="s">
        <v>31</v>
      </c>
      <c r="H32" s="9">
        <v>374</v>
      </c>
      <c r="I32" s="4" t="s">
        <v>56</v>
      </c>
    </row>
    <row r="33" spans="1:9" ht="12.75">
      <c r="A33" s="3">
        <v>34865</v>
      </c>
      <c r="B33" s="4">
        <v>42</v>
      </c>
      <c r="C33" s="4">
        <v>31</v>
      </c>
      <c r="D33" s="4" t="s">
        <v>32</v>
      </c>
      <c r="E33" s="4">
        <v>75</v>
      </c>
      <c r="F33" s="4">
        <v>41</v>
      </c>
      <c r="G33" s="4" t="s">
        <v>30</v>
      </c>
      <c r="H33" s="9">
        <v>572</v>
      </c>
      <c r="I33" s="4" t="s">
        <v>56</v>
      </c>
    </row>
    <row r="34" spans="1:9" ht="12.75">
      <c r="A34" s="3">
        <v>34865</v>
      </c>
      <c r="B34" s="4">
        <v>42</v>
      </c>
      <c r="C34" s="4">
        <v>31</v>
      </c>
      <c r="D34" s="4">
        <v>1</v>
      </c>
      <c r="E34" s="4">
        <v>75</v>
      </c>
      <c r="F34" s="4">
        <v>41</v>
      </c>
      <c r="G34" s="4">
        <v>20</v>
      </c>
      <c r="H34" s="9">
        <v>563</v>
      </c>
      <c r="I34" s="4" t="s">
        <v>56</v>
      </c>
    </row>
    <row r="35" spans="1:9" ht="12.75">
      <c r="A35" s="3">
        <v>34865</v>
      </c>
      <c r="B35" s="4">
        <v>42</v>
      </c>
      <c r="C35" s="4">
        <v>30</v>
      </c>
      <c r="D35" s="4">
        <v>59</v>
      </c>
      <c r="E35" s="4">
        <v>75</v>
      </c>
      <c r="F35" s="4">
        <v>41</v>
      </c>
      <c r="G35" s="4">
        <v>16</v>
      </c>
      <c r="H35" s="9">
        <v>420</v>
      </c>
      <c r="I35" s="4" t="s">
        <v>56</v>
      </c>
    </row>
    <row r="36" spans="1:9" ht="12.75">
      <c r="A36" s="3">
        <v>34865</v>
      </c>
      <c r="B36" s="4">
        <v>42</v>
      </c>
      <c r="C36" s="4">
        <v>30</v>
      </c>
      <c r="D36" s="4" t="s">
        <v>33</v>
      </c>
      <c r="E36" s="4">
        <v>75</v>
      </c>
      <c r="F36" s="4">
        <v>41</v>
      </c>
      <c r="G36" s="4" t="s">
        <v>34</v>
      </c>
      <c r="H36" s="9">
        <v>610</v>
      </c>
      <c r="I36" s="4" t="s">
        <v>57</v>
      </c>
    </row>
    <row r="37" spans="1:9" ht="12.75">
      <c r="A37" s="3">
        <v>34865</v>
      </c>
      <c r="B37" s="4">
        <v>42</v>
      </c>
      <c r="C37" s="4">
        <v>31</v>
      </c>
      <c r="D37" s="4" t="s">
        <v>24</v>
      </c>
      <c r="E37" s="4">
        <v>75</v>
      </c>
      <c r="F37" s="4">
        <v>41</v>
      </c>
      <c r="G37" s="4" t="s">
        <v>35</v>
      </c>
      <c r="H37" s="9">
        <v>485</v>
      </c>
      <c r="I37" s="4" t="s">
        <v>57</v>
      </c>
    </row>
    <row r="38" spans="1:9" ht="12.75">
      <c r="A38" s="3">
        <v>34865</v>
      </c>
      <c r="B38" s="4">
        <v>42</v>
      </c>
      <c r="C38" s="4">
        <v>31</v>
      </c>
      <c r="D38" s="4">
        <v>1</v>
      </c>
      <c r="E38" s="4">
        <v>75</v>
      </c>
      <c r="F38" s="4">
        <v>41</v>
      </c>
      <c r="G38" s="4">
        <v>15</v>
      </c>
      <c r="H38" s="9">
        <v>460</v>
      </c>
      <c r="I38" s="4" t="s">
        <v>57</v>
      </c>
    </row>
    <row r="39" spans="1:9" ht="12.75">
      <c r="A39" s="3">
        <v>34865</v>
      </c>
      <c r="B39" s="4">
        <v>42</v>
      </c>
      <c r="C39" s="4">
        <v>31</v>
      </c>
      <c r="D39" s="4">
        <v>1</v>
      </c>
      <c r="E39" s="4">
        <v>75</v>
      </c>
      <c r="F39" s="4">
        <v>41</v>
      </c>
      <c r="G39" s="4">
        <v>16</v>
      </c>
      <c r="H39" s="9">
        <v>471</v>
      </c>
      <c r="I39" s="4" t="s">
        <v>57</v>
      </c>
    </row>
  </sheetData>
  <sheetProtection/>
  <mergeCells count="2">
    <mergeCell ref="B1:D1"/>
    <mergeCell ref="E1:G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D1">
      <selection activeCell="N46" sqref="N46"/>
    </sheetView>
  </sheetViews>
  <sheetFormatPr defaultColWidth="9.140625" defaultRowHeight="12.75"/>
  <cols>
    <col min="1" max="1" width="42.140625" style="0" customWidth="1"/>
    <col min="3" max="3" width="13.140625" style="0" bestFit="1" customWidth="1"/>
    <col min="8" max="8" width="23.00390625" style="0" customWidth="1"/>
    <col min="9" max="9" width="13.7109375" style="0" customWidth="1"/>
    <col min="14" max="14" width="16.421875" style="0" customWidth="1"/>
  </cols>
  <sheetData>
    <row r="1" spans="1:11" ht="15.75">
      <c r="A1" s="54" t="s">
        <v>5</v>
      </c>
      <c r="B1" s="54"/>
      <c r="C1" s="54"/>
      <c r="D1" s="67" t="s">
        <v>104</v>
      </c>
      <c r="E1" s="68"/>
      <c r="F1" s="69"/>
      <c r="I1" s="1" t="s">
        <v>105</v>
      </c>
      <c r="J1" s="1" t="s">
        <v>106</v>
      </c>
      <c r="K1" t="s">
        <v>104</v>
      </c>
    </row>
    <row r="2" spans="1:16" ht="15.75">
      <c r="A2" s="2" t="s">
        <v>1</v>
      </c>
      <c r="B2" s="2" t="s">
        <v>2</v>
      </c>
      <c r="C2" s="2" t="s">
        <v>3</v>
      </c>
      <c r="D2" s="70"/>
      <c r="E2" s="71"/>
      <c r="F2" s="72"/>
      <c r="I2" s="1" t="s">
        <v>107</v>
      </c>
      <c r="J2" s="1">
        <v>108.5</v>
      </c>
      <c r="K2">
        <v>104.7329</v>
      </c>
      <c r="L2">
        <f>J2-K2</f>
        <v>3.7670999999999992</v>
      </c>
      <c r="M2">
        <f>L2*L2</f>
        <v>14.191042409999994</v>
      </c>
      <c r="O2">
        <f>G3*L2</f>
        <v>-1.0924589999999965</v>
      </c>
      <c r="P2">
        <f>O2*O2</f>
        <v>1.1934666666809923</v>
      </c>
    </row>
    <row r="3" spans="1:16" ht="12.75">
      <c r="A3" s="47">
        <v>75</v>
      </c>
      <c r="B3" s="47">
        <v>41</v>
      </c>
      <c r="C3" s="47">
        <v>16</v>
      </c>
      <c r="D3" s="46">
        <v>75</v>
      </c>
      <c r="E3" s="46">
        <v>41</v>
      </c>
      <c r="F3" s="46">
        <v>16.29</v>
      </c>
      <c r="G3">
        <f>C3-F3</f>
        <v>-0.28999999999999915</v>
      </c>
      <c r="H3">
        <f>G3*G3</f>
        <v>0.08409999999999951</v>
      </c>
      <c r="I3" s="30" t="s">
        <v>108</v>
      </c>
      <c r="J3" s="1">
        <v>102.354</v>
      </c>
      <c r="K3">
        <v>104.7329</v>
      </c>
      <c r="L3">
        <f aca="true" t="shared" si="0" ref="L3:L49">J3-K3</f>
        <v>-2.3789000000000016</v>
      </c>
      <c r="M3">
        <f aca="true" t="shared" si="1" ref="M3:M49">L3*L3</f>
        <v>5.659165210000007</v>
      </c>
      <c r="O3">
        <f aca="true" t="shared" si="2" ref="O3:O38">G4*L3</f>
        <v>-1.6890190000000032</v>
      </c>
      <c r="P3">
        <f aca="true" t="shared" si="3" ref="P3:P38">O3*O3</f>
        <v>2.8527851823610106</v>
      </c>
    </row>
    <row r="4" spans="1:16" ht="12.75">
      <c r="A4" s="47">
        <v>75</v>
      </c>
      <c r="B4" s="47">
        <v>41</v>
      </c>
      <c r="C4" s="47">
        <v>17</v>
      </c>
      <c r="D4" s="46">
        <v>75</v>
      </c>
      <c r="E4" s="46">
        <v>41</v>
      </c>
      <c r="F4" s="46">
        <v>16.29</v>
      </c>
      <c r="G4">
        <f aca="true" t="shared" si="4" ref="G4:G39">C4-F4</f>
        <v>0.7100000000000009</v>
      </c>
      <c r="H4">
        <f aca="true" t="shared" si="5" ref="H4:H39">G4*G4</f>
        <v>0.5041000000000012</v>
      </c>
      <c r="I4" s="1" t="s">
        <v>109</v>
      </c>
      <c r="J4" s="1">
        <v>107.31</v>
      </c>
      <c r="K4">
        <v>104.7329</v>
      </c>
      <c r="L4">
        <f t="shared" si="0"/>
        <v>2.5771000000000015</v>
      </c>
      <c r="M4">
        <f t="shared" si="1"/>
        <v>6.641444410000008</v>
      </c>
      <c r="O4">
        <f t="shared" si="2"/>
        <v>4.664551000000008</v>
      </c>
      <c r="P4">
        <f t="shared" si="3"/>
        <v>21.758036031601076</v>
      </c>
    </row>
    <row r="5" spans="1:16" ht="12.75">
      <c r="A5" s="4">
        <v>75</v>
      </c>
      <c r="B5" s="4">
        <v>41</v>
      </c>
      <c r="C5" s="4">
        <v>18.1</v>
      </c>
      <c r="D5" s="46">
        <v>75</v>
      </c>
      <c r="E5" s="46">
        <v>41</v>
      </c>
      <c r="F5" s="46">
        <v>16.29</v>
      </c>
      <c r="G5">
        <f t="shared" si="4"/>
        <v>1.8100000000000023</v>
      </c>
      <c r="H5">
        <f t="shared" si="5"/>
        <v>3.2761000000000084</v>
      </c>
      <c r="I5" s="1" t="s">
        <v>110</v>
      </c>
      <c r="J5" s="1">
        <v>99.931</v>
      </c>
      <c r="K5">
        <v>104.7329</v>
      </c>
      <c r="L5">
        <f t="shared" si="0"/>
        <v>-4.801900000000003</v>
      </c>
      <c r="M5">
        <f t="shared" si="1"/>
        <v>23.058243610000034</v>
      </c>
      <c r="O5">
        <f t="shared" si="2"/>
        <v>-6.770679000000006</v>
      </c>
      <c r="P5">
        <f t="shared" si="3"/>
        <v>45.84209412104108</v>
      </c>
    </row>
    <row r="6" spans="1:16" ht="12.75">
      <c r="A6" s="4">
        <v>75</v>
      </c>
      <c r="B6" s="4">
        <v>41</v>
      </c>
      <c r="C6" s="4">
        <v>17.7</v>
      </c>
      <c r="D6" s="46">
        <v>75</v>
      </c>
      <c r="E6" s="46">
        <v>41</v>
      </c>
      <c r="F6" s="46">
        <v>16.29</v>
      </c>
      <c r="G6">
        <f t="shared" si="4"/>
        <v>1.4100000000000001</v>
      </c>
      <c r="H6">
        <f t="shared" si="5"/>
        <v>1.9881000000000004</v>
      </c>
      <c r="I6" s="1" t="s">
        <v>111</v>
      </c>
      <c r="J6" s="1">
        <v>101.802</v>
      </c>
      <c r="K6">
        <v>104.7329</v>
      </c>
      <c r="L6">
        <f t="shared" si="0"/>
        <v>-2.930899999999994</v>
      </c>
      <c r="M6">
        <f t="shared" si="1"/>
        <v>8.590174809999965</v>
      </c>
      <c r="O6">
        <f t="shared" si="2"/>
        <v>-2.080938999999998</v>
      </c>
      <c r="P6">
        <f t="shared" si="3"/>
        <v>4.330307121720992</v>
      </c>
    </row>
    <row r="7" spans="1:16" ht="12.75">
      <c r="A7" s="4">
        <v>75</v>
      </c>
      <c r="B7" s="4">
        <v>41</v>
      </c>
      <c r="C7" s="4">
        <v>17</v>
      </c>
      <c r="D7" s="46">
        <v>75</v>
      </c>
      <c r="E7" s="46">
        <v>41</v>
      </c>
      <c r="F7" s="46">
        <v>16.29</v>
      </c>
      <c r="G7">
        <f t="shared" si="4"/>
        <v>0.7100000000000009</v>
      </c>
      <c r="H7">
        <f t="shared" si="5"/>
        <v>0.5041000000000012</v>
      </c>
      <c r="I7" s="1" t="s">
        <v>112</v>
      </c>
      <c r="J7" s="1">
        <v>106.357</v>
      </c>
      <c r="K7">
        <v>104.7329</v>
      </c>
      <c r="L7">
        <f t="shared" si="0"/>
        <v>1.6240999999999985</v>
      </c>
      <c r="M7">
        <f t="shared" si="1"/>
        <v>2.6377008099999952</v>
      </c>
      <c r="O7">
        <f t="shared" si="2"/>
        <v>-0.4709889999999982</v>
      </c>
      <c r="P7">
        <f t="shared" si="3"/>
        <v>0.22183063812099832</v>
      </c>
    </row>
    <row r="8" spans="1:16" ht="12.75">
      <c r="A8" s="4">
        <v>75</v>
      </c>
      <c r="B8" s="4">
        <v>41</v>
      </c>
      <c r="C8" s="4">
        <v>16</v>
      </c>
      <c r="D8" s="46">
        <v>75</v>
      </c>
      <c r="E8" s="46">
        <v>41</v>
      </c>
      <c r="F8" s="46">
        <v>16.29</v>
      </c>
      <c r="G8">
        <f t="shared" si="4"/>
        <v>-0.28999999999999915</v>
      </c>
      <c r="H8">
        <f t="shared" si="5"/>
        <v>0.08409999999999951</v>
      </c>
      <c r="I8" s="1" t="s">
        <v>113</v>
      </c>
      <c r="J8" s="1">
        <v>105.615</v>
      </c>
      <c r="K8">
        <v>104.7329</v>
      </c>
      <c r="L8">
        <f t="shared" si="0"/>
        <v>0.8820999999999941</v>
      </c>
      <c r="M8">
        <f t="shared" si="1"/>
        <v>0.7781004099999896</v>
      </c>
      <c r="O8">
        <f t="shared" si="2"/>
        <v>-0.25580899999999757</v>
      </c>
      <c r="P8">
        <f t="shared" si="3"/>
        <v>0.06543824448099876</v>
      </c>
    </row>
    <row r="9" spans="1:16" ht="12.75">
      <c r="A9" s="4">
        <v>75</v>
      </c>
      <c r="B9" s="4">
        <v>41</v>
      </c>
      <c r="C9" s="4">
        <v>16</v>
      </c>
      <c r="D9" s="46">
        <v>75</v>
      </c>
      <c r="E9" s="46">
        <v>41</v>
      </c>
      <c r="F9" s="46">
        <v>16.29</v>
      </c>
      <c r="G9">
        <f t="shared" si="4"/>
        <v>-0.28999999999999915</v>
      </c>
      <c r="H9">
        <f t="shared" si="5"/>
        <v>0.08409999999999951</v>
      </c>
      <c r="I9" s="1" t="s">
        <v>114</v>
      </c>
      <c r="J9" s="1">
        <v>106.457</v>
      </c>
      <c r="K9">
        <v>104.7329</v>
      </c>
      <c r="L9">
        <f t="shared" si="0"/>
        <v>1.7240999999999929</v>
      </c>
      <c r="M9">
        <f t="shared" si="1"/>
        <v>2.9725208099999754</v>
      </c>
      <c r="O9">
        <f t="shared" si="2"/>
        <v>-1.5344489999999915</v>
      </c>
      <c r="P9">
        <f t="shared" si="3"/>
        <v>2.354533733600974</v>
      </c>
    </row>
    <row r="10" spans="1:16" ht="12.75">
      <c r="A10" s="4">
        <v>75</v>
      </c>
      <c r="B10" s="4">
        <v>41</v>
      </c>
      <c r="C10" s="4">
        <v>15.4</v>
      </c>
      <c r="D10" s="46">
        <v>75</v>
      </c>
      <c r="E10" s="46">
        <v>41</v>
      </c>
      <c r="F10" s="46">
        <v>16.29</v>
      </c>
      <c r="G10">
        <f t="shared" si="4"/>
        <v>-0.8899999999999988</v>
      </c>
      <c r="H10">
        <f t="shared" si="5"/>
        <v>0.7920999999999978</v>
      </c>
      <c r="I10" s="1" t="s">
        <v>115</v>
      </c>
      <c r="J10" s="1">
        <v>105.734</v>
      </c>
      <c r="K10">
        <v>104.7329</v>
      </c>
      <c r="L10">
        <f t="shared" si="0"/>
        <v>1.0010999999999939</v>
      </c>
      <c r="M10">
        <f t="shared" si="1"/>
        <v>1.0022012099999877</v>
      </c>
      <c r="O10">
        <f t="shared" si="2"/>
        <v>-0.9910889999999923</v>
      </c>
      <c r="P10">
        <f t="shared" si="3"/>
        <v>0.9822574059209848</v>
      </c>
    </row>
    <row r="11" spans="1:16" ht="12.75">
      <c r="A11" s="4">
        <v>75</v>
      </c>
      <c r="B11" s="4">
        <v>41</v>
      </c>
      <c r="C11" s="4">
        <v>15.3</v>
      </c>
      <c r="D11" s="46">
        <v>75</v>
      </c>
      <c r="E11" s="46">
        <v>41</v>
      </c>
      <c r="F11" s="46">
        <v>16.29</v>
      </c>
      <c r="G11">
        <f t="shared" si="4"/>
        <v>-0.9899999999999984</v>
      </c>
      <c r="H11">
        <f t="shared" si="5"/>
        <v>0.9800999999999969</v>
      </c>
      <c r="I11" s="1" t="s">
        <v>116</v>
      </c>
      <c r="J11" s="1">
        <v>100.557</v>
      </c>
      <c r="K11">
        <v>104.7329</v>
      </c>
      <c r="L11">
        <f t="shared" si="0"/>
        <v>-4.175899999999999</v>
      </c>
      <c r="M11">
        <f t="shared" si="1"/>
        <v>17.43814080999999</v>
      </c>
      <c r="O11">
        <f t="shared" si="2"/>
        <v>10.39799099999999</v>
      </c>
      <c r="P11">
        <f t="shared" si="3"/>
        <v>108.1182168360808</v>
      </c>
    </row>
    <row r="12" spans="1:16" ht="12.75">
      <c r="A12" s="4">
        <v>75</v>
      </c>
      <c r="B12" s="4">
        <v>41</v>
      </c>
      <c r="C12" s="4">
        <v>13.8</v>
      </c>
      <c r="D12" s="46">
        <v>75</v>
      </c>
      <c r="E12" s="46">
        <v>41</v>
      </c>
      <c r="F12" s="46">
        <v>16.29</v>
      </c>
      <c r="G12">
        <f t="shared" si="4"/>
        <v>-2.4899999999999984</v>
      </c>
      <c r="H12">
        <f t="shared" si="5"/>
        <v>6.200099999999992</v>
      </c>
      <c r="I12" s="1" t="s">
        <v>117</v>
      </c>
      <c r="J12" s="1">
        <v>105.572</v>
      </c>
      <c r="K12">
        <v>104.7329</v>
      </c>
      <c r="L12">
        <f t="shared" si="0"/>
        <v>0.839100000000002</v>
      </c>
      <c r="M12">
        <f t="shared" si="1"/>
        <v>0.7040888100000032</v>
      </c>
      <c r="O12">
        <f t="shared" si="2"/>
        <v>-1.0824390000000017</v>
      </c>
      <c r="P12">
        <f t="shared" si="3"/>
        <v>1.1716741887210036</v>
      </c>
    </row>
    <row r="13" spans="1:16" ht="12.75">
      <c r="A13" s="4">
        <v>75</v>
      </c>
      <c r="B13" s="4">
        <v>41</v>
      </c>
      <c r="C13" s="4">
        <v>15</v>
      </c>
      <c r="D13" s="46">
        <v>75</v>
      </c>
      <c r="E13" s="46">
        <v>41</v>
      </c>
      <c r="F13" s="46">
        <v>16.29</v>
      </c>
      <c r="G13">
        <f t="shared" si="4"/>
        <v>-1.2899999999999991</v>
      </c>
      <c r="H13">
        <f t="shared" si="5"/>
        <v>1.6640999999999977</v>
      </c>
      <c r="I13" s="1" t="s">
        <v>118</v>
      </c>
      <c r="J13" s="1">
        <v>105.904</v>
      </c>
      <c r="K13">
        <v>104.7329</v>
      </c>
      <c r="L13">
        <f t="shared" si="0"/>
        <v>1.1710999999999956</v>
      </c>
      <c r="M13">
        <f t="shared" si="1"/>
        <v>1.3714752099999896</v>
      </c>
      <c r="O13">
        <f t="shared" si="2"/>
        <v>4.344780999999984</v>
      </c>
      <c r="P13">
        <f t="shared" si="3"/>
        <v>18.87712193796086</v>
      </c>
    </row>
    <row r="14" spans="1:16" ht="12.75">
      <c r="A14" s="4">
        <v>75</v>
      </c>
      <c r="B14" s="4">
        <v>41</v>
      </c>
      <c r="C14" s="4">
        <v>20</v>
      </c>
      <c r="D14" s="46">
        <v>75</v>
      </c>
      <c r="E14" s="46">
        <v>41</v>
      </c>
      <c r="F14" s="46">
        <v>16.29</v>
      </c>
      <c r="G14">
        <f t="shared" si="4"/>
        <v>3.710000000000001</v>
      </c>
      <c r="H14">
        <f t="shared" si="5"/>
        <v>13.764100000000006</v>
      </c>
      <c r="I14" s="1" t="s">
        <v>119</v>
      </c>
      <c r="J14" s="1">
        <v>105.796</v>
      </c>
      <c r="K14">
        <v>104.7329</v>
      </c>
      <c r="L14">
        <f t="shared" si="0"/>
        <v>1.0631000000000057</v>
      </c>
      <c r="M14">
        <f t="shared" si="1"/>
        <v>1.1301816100000122</v>
      </c>
      <c r="O14">
        <f t="shared" si="2"/>
        <v>0.4358710000000025</v>
      </c>
      <c r="P14">
        <f t="shared" si="3"/>
        <v>0.18998352864100218</v>
      </c>
    </row>
    <row r="15" spans="1:16" ht="12.75">
      <c r="A15" s="4">
        <v>75</v>
      </c>
      <c r="B15" s="4">
        <v>41</v>
      </c>
      <c r="C15" s="4">
        <v>16.7</v>
      </c>
      <c r="D15" s="46">
        <v>75</v>
      </c>
      <c r="E15" s="46">
        <v>41</v>
      </c>
      <c r="F15" s="46">
        <v>16.29</v>
      </c>
      <c r="G15">
        <f t="shared" si="4"/>
        <v>0.41000000000000014</v>
      </c>
      <c r="H15">
        <f t="shared" si="5"/>
        <v>0.1681000000000001</v>
      </c>
      <c r="I15" s="1" t="s">
        <v>120</v>
      </c>
      <c r="J15" s="1">
        <v>103.42</v>
      </c>
      <c r="K15">
        <v>104.7329</v>
      </c>
      <c r="L15">
        <f t="shared" si="0"/>
        <v>-1.312899999999999</v>
      </c>
      <c r="M15">
        <f t="shared" si="1"/>
        <v>1.7237064099999975</v>
      </c>
      <c r="O15">
        <f t="shared" si="2"/>
        <v>-0.8008689999999987</v>
      </c>
      <c r="P15">
        <f t="shared" si="3"/>
        <v>0.641391155160998</v>
      </c>
    </row>
    <row r="16" spans="1:16" ht="12.75">
      <c r="A16" s="4">
        <v>75</v>
      </c>
      <c r="B16" s="4">
        <v>41</v>
      </c>
      <c r="C16" s="4">
        <v>16.9</v>
      </c>
      <c r="D16" s="46">
        <v>75</v>
      </c>
      <c r="E16" s="46">
        <v>41</v>
      </c>
      <c r="F16" s="46">
        <v>16.29</v>
      </c>
      <c r="G16">
        <f t="shared" si="4"/>
        <v>0.6099999999999994</v>
      </c>
      <c r="H16">
        <f t="shared" si="5"/>
        <v>0.3720999999999993</v>
      </c>
      <c r="I16" s="1" t="s">
        <v>121</v>
      </c>
      <c r="J16" s="1">
        <v>106.338</v>
      </c>
      <c r="K16">
        <v>104.7329</v>
      </c>
      <c r="L16">
        <f t="shared" si="0"/>
        <v>1.605099999999993</v>
      </c>
      <c r="M16">
        <f t="shared" si="1"/>
        <v>2.5763460099999778</v>
      </c>
      <c r="O16">
        <f t="shared" si="2"/>
        <v>2.7447209999999895</v>
      </c>
      <c r="P16">
        <f t="shared" si="3"/>
        <v>7.533493367840943</v>
      </c>
    </row>
    <row r="17" spans="1:16" ht="12.75">
      <c r="A17" s="4">
        <v>75</v>
      </c>
      <c r="B17" s="4">
        <v>41</v>
      </c>
      <c r="C17" s="4">
        <v>18</v>
      </c>
      <c r="D17" s="46">
        <v>75</v>
      </c>
      <c r="E17" s="46">
        <v>41</v>
      </c>
      <c r="F17" s="46">
        <v>16.29</v>
      </c>
      <c r="G17">
        <f t="shared" si="4"/>
        <v>1.7100000000000009</v>
      </c>
      <c r="H17">
        <f t="shared" si="5"/>
        <v>2.924100000000003</v>
      </c>
      <c r="I17" s="1" t="s">
        <v>122</v>
      </c>
      <c r="J17" s="1">
        <v>107.863</v>
      </c>
      <c r="K17">
        <v>104.7329</v>
      </c>
      <c r="L17">
        <f t="shared" si="0"/>
        <v>3.1300999999999988</v>
      </c>
      <c r="M17">
        <f t="shared" si="1"/>
        <v>9.797526009999991</v>
      </c>
      <c r="O17">
        <f t="shared" si="2"/>
        <v>2.2223710000000017</v>
      </c>
      <c r="P17">
        <f t="shared" si="3"/>
        <v>4.938932861641008</v>
      </c>
    </row>
    <row r="18" spans="1:16" ht="12.75">
      <c r="A18" s="4">
        <v>75</v>
      </c>
      <c r="B18" s="4">
        <v>41</v>
      </c>
      <c r="C18" s="4">
        <v>17</v>
      </c>
      <c r="D18" s="46">
        <v>75</v>
      </c>
      <c r="E18" s="46">
        <v>41</v>
      </c>
      <c r="F18" s="46">
        <v>16.29</v>
      </c>
      <c r="G18">
        <f t="shared" si="4"/>
        <v>0.7100000000000009</v>
      </c>
      <c r="H18">
        <f t="shared" si="5"/>
        <v>0.5041000000000012</v>
      </c>
      <c r="I18" s="1" t="s">
        <v>123</v>
      </c>
      <c r="J18" s="1">
        <v>105.416</v>
      </c>
      <c r="K18">
        <v>104.7329</v>
      </c>
      <c r="L18">
        <f t="shared" si="0"/>
        <v>0.683099999999996</v>
      </c>
      <c r="M18">
        <f t="shared" si="1"/>
        <v>0.4666256099999946</v>
      </c>
      <c r="O18">
        <f t="shared" si="2"/>
        <v>-1.7009189999999892</v>
      </c>
      <c r="P18">
        <f t="shared" si="3"/>
        <v>2.893125444560963</v>
      </c>
    </row>
    <row r="19" spans="1:16" ht="12.75">
      <c r="A19" s="4">
        <v>75</v>
      </c>
      <c r="B19" s="4">
        <v>41</v>
      </c>
      <c r="C19" s="4">
        <v>13.8</v>
      </c>
      <c r="D19" s="46">
        <v>75</v>
      </c>
      <c r="E19" s="46">
        <v>41</v>
      </c>
      <c r="F19" s="46">
        <v>16.29</v>
      </c>
      <c r="G19">
        <f t="shared" si="4"/>
        <v>-2.4899999999999984</v>
      </c>
      <c r="H19">
        <f t="shared" si="5"/>
        <v>6.200099999999992</v>
      </c>
      <c r="I19" s="1" t="s">
        <v>124</v>
      </c>
      <c r="J19" s="1">
        <v>105.92</v>
      </c>
      <c r="K19">
        <v>104.7329</v>
      </c>
      <c r="L19">
        <f t="shared" si="0"/>
        <v>1.187100000000001</v>
      </c>
      <c r="M19">
        <f t="shared" si="1"/>
        <v>1.4092064100000021</v>
      </c>
      <c r="O19">
        <f t="shared" si="2"/>
        <v>-2.1249090000000006</v>
      </c>
      <c r="P19">
        <f t="shared" si="3"/>
        <v>4.515238258281003</v>
      </c>
    </row>
    <row r="20" spans="1:16" ht="12.75">
      <c r="A20" s="4">
        <v>75</v>
      </c>
      <c r="B20" s="4">
        <v>41</v>
      </c>
      <c r="C20" s="4">
        <v>14.5</v>
      </c>
      <c r="D20" s="46">
        <v>75</v>
      </c>
      <c r="E20" s="46">
        <v>41</v>
      </c>
      <c r="F20" s="46">
        <v>16.29</v>
      </c>
      <c r="G20">
        <f t="shared" si="4"/>
        <v>-1.7899999999999991</v>
      </c>
      <c r="H20">
        <f t="shared" si="5"/>
        <v>3.204099999999997</v>
      </c>
      <c r="I20" s="1" t="s">
        <v>125</v>
      </c>
      <c r="J20" s="1">
        <v>107.778</v>
      </c>
      <c r="K20">
        <v>104.7329</v>
      </c>
      <c r="L20">
        <f t="shared" si="0"/>
        <v>3.045100000000005</v>
      </c>
      <c r="M20">
        <f t="shared" si="1"/>
        <v>9.272634010000031</v>
      </c>
      <c r="O20">
        <f t="shared" si="2"/>
        <v>-3.319159000000005</v>
      </c>
      <c r="P20">
        <f t="shared" si="3"/>
        <v>11.016816467281032</v>
      </c>
    </row>
    <row r="21" spans="1:16" ht="12.75">
      <c r="A21" s="4">
        <v>75</v>
      </c>
      <c r="B21" s="4">
        <v>41</v>
      </c>
      <c r="C21" s="4">
        <v>15.2</v>
      </c>
      <c r="D21" s="46">
        <v>75</v>
      </c>
      <c r="E21" s="46">
        <v>41</v>
      </c>
      <c r="F21" s="46">
        <v>16.29</v>
      </c>
      <c r="G21">
        <f t="shared" si="4"/>
        <v>-1.0899999999999999</v>
      </c>
      <c r="H21">
        <f t="shared" si="5"/>
        <v>1.1880999999999997</v>
      </c>
      <c r="I21" s="1" t="s">
        <v>126</v>
      </c>
      <c r="J21" s="1">
        <v>105.685</v>
      </c>
      <c r="K21">
        <v>104.7329</v>
      </c>
      <c r="L21">
        <f t="shared" si="0"/>
        <v>0.9521000000000015</v>
      </c>
      <c r="M21">
        <f t="shared" si="1"/>
        <v>0.9064944100000029</v>
      </c>
      <c r="O21">
        <f t="shared" si="2"/>
        <v>-2.1803090000000025</v>
      </c>
      <c r="P21">
        <f t="shared" si="3"/>
        <v>4.753747335481011</v>
      </c>
    </row>
    <row r="22" spans="1:16" ht="12.75">
      <c r="A22" s="4">
        <v>75</v>
      </c>
      <c r="B22" s="4">
        <v>41</v>
      </c>
      <c r="C22" s="4">
        <v>14</v>
      </c>
      <c r="D22" s="46">
        <v>75</v>
      </c>
      <c r="E22" s="46">
        <v>41</v>
      </c>
      <c r="F22" s="46">
        <v>16.29</v>
      </c>
      <c r="G22">
        <f t="shared" si="4"/>
        <v>-2.289999999999999</v>
      </c>
      <c r="H22">
        <f t="shared" si="5"/>
        <v>5.244099999999996</v>
      </c>
      <c r="I22" s="1" t="s">
        <v>127</v>
      </c>
      <c r="J22" s="1">
        <v>103.367</v>
      </c>
      <c r="K22">
        <v>104.7329</v>
      </c>
      <c r="L22">
        <f t="shared" si="0"/>
        <v>-1.3658999999999963</v>
      </c>
      <c r="M22">
        <f t="shared" si="1"/>
        <v>1.86568280999999</v>
      </c>
      <c r="O22">
        <f t="shared" si="2"/>
        <v>3.1279109999999903</v>
      </c>
      <c r="P22">
        <f t="shared" si="3"/>
        <v>9.78382722392094</v>
      </c>
    </row>
    <row r="23" spans="1:16" ht="12.75">
      <c r="A23" s="4">
        <v>75</v>
      </c>
      <c r="B23" s="4">
        <v>41</v>
      </c>
      <c r="C23" s="4">
        <v>14</v>
      </c>
      <c r="D23" s="46">
        <v>75</v>
      </c>
      <c r="E23" s="46">
        <v>41</v>
      </c>
      <c r="F23" s="46">
        <v>16.29</v>
      </c>
      <c r="G23">
        <f t="shared" si="4"/>
        <v>-2.289999999999999</v>
      </c>
      <c r="H23">
        <f t="shared" si="5"/>
        <v>5.244099999999996</v>
      </c>
      <c r="I23" s="1" t="s">
        <v>128</v>
      </c>
      <c r="J23" s="1">
        <v>108.715</v>
      </c>
      <c r="K23">
        <v>104.7329</v>
      </c>
      <c r="L23">
        <f t="shared" si="0"/>
        <v>3.9821000000000026</v>
      </c>
      <c r="M23">
        <f t="shared" si="1"/>
        <v>15.857120410000022</v>
      </c>
      <c r="O23">
        <f t="shared" si="2"/>
        <v>0.438030999999998</v>
      </c>
      <c r="P23">
        <f t="shared" si="3"/>
        <v>0.19187115696099824</v>
      </c>
    </row>
    <row r="24" spans="1:16" ht="12.75">
      <c r="A24" s="4">
        <v>75</v>
      </c>
      <c r="B24" s="4">
        <v>41</v>
      </c>
      <c r="C24" s="4">
        <v>16.4</v>
      </c>
      <c r="D24" s="46">
        <v>75</v>
      </c>
      <c r="E24" s="46">
        <v>41</v>
      </c>
      <c r="F24" s="46">
        <v>16.29</v>
      </c>
      <c r="G24">
        <f t="shared" si="4"/>
        <v>0.10999999999999943</v>
      </c>
      <c r="H24">
        <f t="shared" si="5"/>
        <v>0.012099999999999875</v>
      </c>
      <c r="I24" s="1" t="s">
        <v>129</v>
      </c>
      <c r="J24" s="1">
        <v>107.073</v>
      </c>
      <c r="K24">
        <v>104.7329</v>
      </c>
      <c r="L24">
        <f t="shared" si="0"/>
        <v>2.3400999999999925</v>
      </c>
      <c r="M24">
        <f t="shared" si="1"/>
        <v>5.476068009999965</v>
      </c>
      <c r="O24">
        <f t="shared" si="2"/>
        <v>-0.6786289999999958</v>
      </c>
      <c r="P24">
        <f t="shared" si="3"/>
        <v>0.4605373196409943</v>
      </c>
    </row>
    <row r="25" spans="1:16" ht="12.75">
      <c r="A25" s="4">
        <v>75</v>
      </c>
      <c r="B25" s="4">
        <v>41</v>
      </c>
      <c r="C25" s="4">
        <v>16</v>
      </c>
      <c r="D25" s="46">
        <v>75</v>
      </c>
      <c r="E25" s="46">
        <v>41</v>
      </c>
      <c r="F25" s="46">
        <v>16.29</v>
      </c>
      <c r="G25">
        <f t="shared" si="4"/>
        <v>-0.28999999999999915</v>
      </c>
      <c r="H25">
        <f t="shared" si="5"/>
        <v>0.08409999999999951</v>
      </c>
      <c r="I25" s="1" t="s">
        <v>130</v>
      </c>
      <c r="J25" s="1">
        <v>101.184</v>
      </c>
      <c r="K25">
        <v>104.7329</v>
      </c>
      <c r="L25">
        <f t="shared" si="0"/>
        <v>-3.5489000000000033</v>
      </c>
      <c r="M25">
        <f t="shared" si="1"/>
        <v>12.594691210000024</v>
      </c>
      <c r="O25">
        <f t="shared" si="2"/>
        <v>1.029180999999998</v>
      </c>
      <c r="P25">
        <f t="shared" si="3"/>
        <v>1.0592135307609958</v>
      </c>
    </row>
    <row r="26" spans="1:16" ht="12.75">
      <c r="A26" s="4">
        <v>75</v>
      </c>
      <c r="B26" s="4">
        <v>41</v>
      </c>
      <c r="C26" s="4">
        <v>16</v>
      </c>
      <c r="D26" s="46">
        <v>75</v>
      </c>
      <c r="E26" s="46">
        <v>41</v>
      </c>
      <c r="F26" s="46">
        <v>16.29</v>
      </c>
      <c r="G26">
        <f t="shared" si="4"/>
        <v>-0.28999999999999915</v>
      </c>
      <c r="H26">
        <f t="shared" si="5"/>
        <v>0.08409999999999951</v>
      </c>
      <c r="I26" s="1" t="s">
        <v>131</v>
      </c>
      <c r="J26" s="1">
        <v>104.754</v>
      </c>
      <c r="K26">
        <v>104.7329</v>
      </c>
      <c r="L26">
        <f t="shared" si="0"/>
        <v>0.021100000000004115</v>
      </c>
      <c r="M26">
        <f t="shared" si="1"/>
        <v>0.00044521000000017366</v>
      </c>
      <c r="O26">
        <f t="shared" si="2"/>
        <v>-0.02721900000000529</v>
      </c>
      <c r="P26">
        <f t="shared" si="3"/>
        <v>0.000740873961000288</v>
      </c>
    </row>
    <row r="27" spans="1:16" ht="12.75">
      <c r="A27" s="4">
        <v>75</v>
      </c>
      <c r="B27" s="4">
        <v>41</v>
      </c>
      <c r="C27" s="4">
        <v>15</v>
      </c>
      <c r="D27" s="46">
        <v>75</v>
      </c>
      <c r="E27" s="46">
        <v>41</v>
      </c>
      <c r="F27" s="46">
        <v>16.29</v>
      </c>
      <c r="G27">
        <f t="shared" si="4"/>
        <v>-1.2899999999999991</v>
      </c>
      <c r="H27">
        <f t="shared" si="5"/>
        <v>1.6640999999999977</v>
      </c>
      <c r="I27" s="1" t="s">
        <v>132</v>
      </c>
      <c r="J27" s="1">
        <v>96.469</v>
      </c>
      <c r="K27">
        <v>104.7329</v>
      </c>
      <c r="L27">
        <f t="shared" si="0"/>
        <v>-8.263900000000007</v>
      </c>
      <c r="M27">
        <f t="shared" si="1"/>
        <v>68.29204321000012</v>
      </c>
      <c r="O27">
        <f t="shared" si="2"/>
        <v>-11.65209900000001</v>
      </c>
      <c r="P27">
        <f t="shared" si="3"/>
        <v>135.77141110580123</v>
      </c>
    </row>
    <row r="28" spans="1:16" ht="12.75">
      <c r="A28" s="4">
        <v>75</v>
      </c>
      <c r="B28" s="4">
        <v>41</v>
      </c>
      <c r="C28" s="4">
        <v>17.7</v>
      </c>
      <c r="D28" s="46">
        <v>75</v>
      </c>
      <c r="E28" s="46">
        <v>41</v>
      </c>
      <c r="F28" s="46">
        <v>16.29</v>
      </c>
      <c r="G28">
        <f t="shared" si="4"/>
        <v>1.4100000000000001</v>
      </c>
      <c r="H28">
        <f t="shared" si="5"/>
        <v>1.9881000000000004</v>
      </c>
      <c r="I28" s="1" t="s">
        <v>133</v>
      </c>
      <c r="J28" s="1">
        <v>103.882</v>
      </c>
      <c r="K28">
        <v>104.7329</v>
      </c>
      <c r="L28">
        <f t="shared" si="0"/>
        <v>-0.8508999999999958</v>
      </c>
      <c r="M28">
        <f t="shared" si="1"/>
        <v>0.7240308099999928</v>
      </c>
      <c r="O28">
        <f t="shared" si="2"/>
        <v>-1.625218999999992</v>
      </c>
      <c r="P28">
        <f t="shared" si="3"/>
        <v>2.641336797960974</v>
      </c>
    </row>
    <row r="29" spans="1:16" ht="12.75">
      <c r="A29" s="4">
        <v>75</v>
      </c>
      <c r="B29" s="4">
        <v>41</v>
      </c>
      <c r="C29" s="4">
        <v>18.2</v>
      </c>
      <c r="D29" s="46">
        <v>75</v>
      </c>
      <c r="E29" s="46">
        <v>41</v>
      </c>
      <c r="F29" s="46">
        <v>16.29</v>
      </c>
      <c r="G29">
        <f t="shared" si="4"/>
        <v>1.9100000000000001</v>
      </c>
      <c r="H29">
        <f t="shared" si="5"/>
        <v>3.6481000000000003</v>
      </c>
      <c r="I29" s="1" t="s">
        <v>134</v>
      </c>
      <c r="J29" s="1">
        <v>106.703</v>
      </c>
      <c r="K29">
        <v>104.7329</v>
      </c>
      <c r="L29">
        <f t="shared" si="0"/>
        <v>1.9701000000000022</v>
      </c>
      <c r="M29">
        <f t="shared" si="1"/>
        <v>3.8812940100000084</v>
      </c>
      <c r="O29">
        <f t="shared" si="2"/>
        <v>-2.5414290000000013</v>
      </c>
      <c r="P29">
        <f t="shared" si="3"/>
        <v>6.458861362041007</v>
      </c>
    </row>
    <row r="30" spans="1:16" ht="12.75">
      <c r="A30" s="4">
        <v>75</v>
      </c>
      <c r="B30" s="4">
        <v>41</v>
      </c>
      <c r="C30" s="4">
        <v>15</v>
      </c>
      <c r="D30" s="46">
        <v>75</v>
      </c>
      <c r="E30" s="46">
        <v>41</v>
      </c>
      <c r="F30" s="46">
        <v>16.29</v>
      </c>
      <c r="G30">
        <f t="shared" si="4"/>
        <v>-1.2899999999999991</v>
      </c>
      <c r="H30">
        <f t="shared" si="5"/>
        <v>1.6640999999999977</v>
      </c>
      <c r="I30" s="1" t="s">
        <v>135</v>
      </c>
      <c r="J30" s="1">
        <v>103.007</v>
      </c>
      <c r="K30">
        <v>104.7329</v>
      </c>
      <c r="L30">
        <f t="shared" si="0"/>
        <v>-1.7258999999999958</v>
      </c>
      <c r="M30">
        <f t="shared" si="1"/>
        <v>2.9787308099999854</v>
      </c>
      <c r="O30">
        <f t="shared" si="2"/>
        <v>-1.2253889999999985</v>
      </c>
      <c r="P30">
        <f t="shared" si="3"/>
        <v>1.5015782013209964</v>
      </c>
    </row>
    <row r="31" spans="1:16" ht="12.75">
      <c r="A31" s="4">
        <v>75</v>
      </c>
      <c r="B31" s="4">
        <v>41</v>
      </c>
      <c r="C31" s="4">
        <v>17</v>
      </c>
      <c r="D31" s="46">
        <v>75</v>
      </c>
      <c r="E31" s="46">
        <v>41</v>
      </c>
      <c r="F31" s="46">
        <v>16.29</v>
      </c>
      <c r="G31">
        <f t="shared" si="4"/>
        <v>0.7100000000000009</v>
      </c>
      <c r="H31">
        <f t="shared" si="5"/>
        <v>0.5041000000000012</v>
      </c>
      <c r="I31" s="1" t="s">
        <v>136</v>
      </c>
      <c r="J31" s="1">
        <v>108.023</v>
      </c>
      <c r="K31">
        <v>104.7329</v>
      </c>
      <c r="L31">
        <f t="shared" si="0"/>
        <v>3.2900999999999954</v>
      </c>
      <c r="M31">
        <f t="shared" si="1"/>
        <v>10.82475800999997</v>
      </c>
      <c r="O31">
        <f t="shared" si="2"/>
        <v>-5.2312589999999926</v>
      </c>
      <c r="P31">
        <f t="shared" si="3"/>
        <v>27.366070725080924</v>
      </c>
    </row>
    <row r="32" spans="1:16" ht="12.75">
      <c r="A32" s="4">
        <v>75</v>
      </c>
      <c r="B32" s="4">
        <v>41</v>
      </c>
      <c r="C32" s="4">
        <v>14.7</v>
      </c>
      <c r="D32" s="46">
        <v>75</v>
      </c>
      <c r="E32" s="46">
        <v>41</v>
      </c>
      <c r="F32" s="46">
        <v>16.29</v>
      </c>
      <c r="G32">
        <f t="shared" si="4"/>
        <v>-1.5899999999999999</v>
      </c>
      <c r="H32">
        <f t="shared" si="5"/>
        <v>2.5280999999999993</v>
      </c>
      <c r="I32" s="1" t="s">
        <v>137</v>
      </c>
      <c r="J32" s="1">
        <v>106.134</v>
      </c>
      <c r="K32">
        <v>104.7329</v>
      </c>
      <c r="L32">
        <f t="shared" si="0"/>
        <v>1.4010999999999996</v>
      </c>
      <c r="M32">
        <f t="shared" si="1"/>
        <v>1.9630812099999988</v>
      </c>
      <c r="O32">
        <f t="shared" si="2"/>
        <v>2.676100999999999</v>
      </c>
      <c r="P32">
        <f t="shared" si="3"/>
        <v>7.161516562200996</v>
      </c>
    </row>
    <row r="33" spans="1:16" ht="12.75">
      <c r="A33" s="4">
        <v>75</v>
      </c>
      <c r="B33" s="4">
        <v>41</v>
      </c>
      <c r="C33" s="4">
        <v>18.2</v>
      </c>
      <c r="D33" s="46">
        <v>75</v>
      </c>
      <c r="E33" s="46">
        <v>41</v>
      </c>
      <c r="F33" s="46">
        <v>16.29</v>
      </c>
      <c r="G33">
        <f t="shared" si="4"/>
        <v>1.9100000000000001</v>
      </c>
      <c r="H33">
        <f t="shared" si="5"/>
        <v>3.6481000000000003</v>
      </c>
      <c r="I33" s="1" t="s">
        <v>138</v>
      </c>
      <c r="J33" s="1">
        <v>100.689</v>
      </c>
      <c r="K33">
        <v>104.7329</v>
      </c>
      <c r="L33">
        <f t="shared" si="0"/>
        <v>-4.043900000000008</v>
      </c>
      <c r="M33">
        <f t="shared" si="1"/>
        <v>16.353127210000064</v>
      </c>
      <c r="O33">
        <f t="shared" si="2"/>
        <v>-15.002869000000032</v>
      </c>
      <c r="P33">
        <f t="shared" si="3"/>
        <v>225.08607823116196</v>
      </c>
    </row>
    <row r="34" spans="1:16" ht="12.75">
      <c r="A34" s="4">
        <v>75</v>
      </c>
      <c r="B34" s="4">
        <v>41</v>
      </c>
      <c r="C34" s="4">
        <v>20</v>
      </c>
      <c r="D34" s="46">
        <v>75</v>
      </c>
      <c r="E34" s="46">
        <v>41</v>
      </c>
      <c r="F34" s="46">
        <v>16.29</v>
      </c>
      <c r="G34">
        <f t="shared" si="4"/>
        <v>3.710000000000001</v>
      </c>
      <c r="H34">
        <f t="shared" si="5"/>
        <v>13.764100000000006</v>
      </c>
      <c r="I34" s="1" t="s">
        <v>139</v>
      </c>
      <c r="J34" s="1">
        <v>107.171</v>
      </c>
      <c r="K34">
        <v>104.7329</v>
      </c>
      <c r="L34">
        <f t="shared" si="0"/>
        <v>2.4381000000000057</v>
      </c>
      <c r="M34">
        <f t="shared" si="1"/>
        <v>5.944331610000027</v>
      </c>
      <c r="O34">
        <f t="shared" si="2"/>
        <v>-0.7070489999999996</v>
      </c>
      <c r="P34">
        <f t="shared" si="3"/>
        <v>0.49991828840099944</v>
      </c>
    </row>
    <row r="35" spans="1:16" ht="12.75">
      <c r="A35" s="4">
        <v>75</v>
      </c>
      <c r="B35" s="4">
        <v>41</v>
      </c>
      <c r="C35" s="4">
        <v>16</v>
      </c>
      <c r="D35" s="46">
        <v>75</v>
      </c>
      <c r="E35" s="46">
        <v>41</v>
      </c>
      <c r="F35" s="46">
        <v>16.29</v>
      </c>
      <c r="G35">
        <f t="shared" si="4"/>
        <v>-0.28999999999999915</v>
      </c>
      <c r="H35">
        <f t="shared" si="5"/>
        <v>0.08409999999999951</v>
      </c>
      <c r="I35" s="1" t="s">
        <v>140</v>
      </c>
      <c r="J35" s="1">
        <v>105.023</v>
      </c>
      <c r="K35">
        <v>104.7329</v>
      </c>
      <c r="L35">
        <f t="shared" si="0"/>
        <v>0.29009999999999536</v>
      </c>
      <c r="M35">
        <f t="shared" si="1"/>
        <v>0.08415800999999731</v>
      </c>
      <c r="O35">
        <f t="shared" si="2"/>
        <v>0.4380509999999935</v>
      </c>
      <c r="P35">
        <f t="shared" si="3"/>
        <v>0.1918886786009943</v>
      </c>
    </row>
    <row r="36" spans="1:16" ht="12.75">
      <c r="A36" s="4">
        <v>75</v>
      </c>
      <c r="B36" s="4">
        <v>41</v>
      </c>
      <c r="C36" s="4">
        <v>17.8</v>
      </c>
      <c r="D36" s="46">
        <v>75</v>
      </c>
      <c r="E36" s="46">
        <v>41</v>
      </c>
      <c r="F36" s="46">
        <v>16.29</v>
      </c>
      <c r="G36">
        <f t="shared" si="4"/>
        <v>1.5100000000000016</v>
      </c>
      <c r="H36">
        <f t="shared" si="5"/>
        <v>2.280100000000005</v>
      </c>
      <c r="I36" s="1" t="s">
        <v>141</v>
      </c>
      <c r="J36" s="1">
        <v>102.908</v>
      </c>
      <c r="K36">
        <v>104.7329</v>
      </c>
      <c r="L36">
        <f t="shared" si="0"/>
        <v>-1.8248999999999995</v>
      </c>
      <c r="M36">
        <f t="shared" si="1"/>
        <v>3.330260009999998</v>
      </c>
      <c r="O36">
        <f t="shared" si="2"/>
        <v>-0.018249000000002846</v>
      </c>
      <c r="P36">
        <f t="shared" si="3"/>
        <v>0.0003330260010001039</v>
      </c>
    </row>
    <row r="37" spans="1:16" ht="12.75">
      <c r="A37" s="4">
        <v>75</v>
      </c>
      <c r="B37" s="4">
        <v>41</v>
      </c>
      <c r="C37" s="4">
        <v>16.3</v>
      </c>
      <c r="D37" s="46">
        <v>75</v>
      </c>
      <c r="E37" s="46">
        <v>41</v>
      </c>
      <c r="F37" s="46">
        <v>16.29</v>
      </c>
      <c r="G37">
        <f t="shared" si="4"/>
        <v>0.010000000000001563</v>
      </c>
      <c r="H37">
        <f t="shared" si="5"/>
        <v>0.00010000000000003127</v>
      </c>
      <c r="I37" s="1" t="s">
        <v>142</v>
      </c>
      <c r="J37" s="1">
        <v>108.266</v>
      </c>
      <c r="K37">
        <v>104.7329</v>
      </c>
      <c r="L37">
        <f t="shared" si="0"/>
        <v>3.5331000000000046</v>
      </c>
      <c r="M37">
        <f t="shared" si="1"/>
        <v>12.482795610000032</v>
      </c>
      <c r="O37">
        <f t="shared" si="2"/>
        <v>-4.557699000000003</v>
      </c>
      <c r="P37">
        <f t="shared" si="3"/>
        <v>20.772620174601027</v>
      </c>
    </row>
    <row r="38" spans="1:16" ht="12.75">
      <c r="A38" s="4">
        <v>75</v>
      </c>
      <c r="B38" s="4">
        <v>41</v>
      </c>
      <c r="C38" s="4">
        <v>15</v>
      </c>
      <c r="D38" s="46">
        <v>75</v>
      </c>
      <c r="E38" s="46">
        <v>41</v>
      </c>
      <c r="F38" s="46">
        <v>16.29</v>
      </c>
      <c r="G38">
        <f t="shared" si="4"/>
        <v>-1.2899999999999991</v>
      </c>
      <c r="H38">
        <f t="shared" si="5"/>
        <v>1.6640999999999977</v>
      </c>
      <c r="I38" s="1" t="s">
        <v>143</v>
      </c>
      <c r="J38" s="1">
        <v>108.123</v>
      </c>
      <c r="K38">
        <v>104.7329</v>
      </c>
      <c r="L38">
        <f t="shared" si="0"/>
        <v>3.390100000000004</v>
      </c>
      <c r="M38">
        <f t="shared" si="1"/>
        <v>11.492778010000027</v>
      </c>
      <c r="O38">
        <f t="shared" si="2"/>
        <v>-0.9831289999999983</v>
      </c>
      <c r="P38">
        <f t="shared" si="3"/>
        <v>0.9665426306409965</v>
      </c>
    </row>
    <row r="39" spans="1:13" ht="12.75">
      <c r="A39" s="4">
        <v>75</v>
      </c>
      <c r="B39" s="4">
        <v>41</v>
      </c>
      <c r="C39" s="4">
        <v>16</v>
      </c>
      <c r="D39" s="46">
        <v>75</v>
      </c>
      <c r="E39" s="46">
        <v>41</v>
      </c>
      <c r="F39" s="46">
        <v>16.29</v>
      </c>
      <c r="G39">
        <f t="shared" si="4"/>
        <v>-0.28999999999999915</v>
      </c>
      <c r="H39">
        <f t="shared" si="5"/>
        <v>0.08409999999999951</v>
      </c>
      <c r="I39" s="1" t="s">
        <v>144</v>
      </c>
      <c r="J39" s="1">
        <v>106.994</v>
      </c>
      <c r="K39">
        <v>104.7329</v>
      </c>
      <c r="L39">
        <f t="shared" si="0"/>
        <v>2.261099999999999</v>
      </c>
      <c r="M39">
        <f t="shared" si="1"/>
        <v>5.112573209999995</v>
      </c>
    </row>
    <row r="40" spans="9:16" ht="12.75">
      <c r="I40" s="1" t="s">
        <v>145</v>
      </c>
      <c r="J40" s="1">
        <v>103.032</v>
      </c>
      <c r="K40">
        <v>104.7329</v>
      </c>
      <c r="L40">
        <f t="shared" si="0"/>
        <v>-1.7009000000000043</v>
      </c>
      <c r="M40">
        <f t="shared" si="1"/>
        <v>2.893060810000015</v>
      </c>
      <c r="P40">
        <f>SUM(P2:P38)</f>
        <v>684.1648364162378</v>
      </c>
    </row>
    <row r="41" spans="6:13" ht="12.75">
      <c r="F41" t="s">
        <v>63</v>
      </c>
      <c r="G41">
        <f>SUM(G3:G39)</f>
        <v>-0.02999999999997094</v>
      </c>
      <c r="H41">
        <f>SUM(H3:H39)</f>
        <v>88.67569999999998</v>
      </c>
      <c r="I41" s="1" t="s">
        <v>146</v>
      </c>
      <c r="J41" s="1">
        <v>107.45</v>
      </c>
      <c r="K41">
        <v>104.7329</v>
      </c>
      <c r="L41">
        <f t="shared" si="0"/>
        <v>2.717100000000002</v>
      </c>
      <c r="M41">
        <f t="shared" si="1"/>
        <v>7.382632410000011</v>
      </c>
    </row>
    <row r="42" spans="3:16" ht="12.75">
      <c r="C42">
        <f>(G43*L52)/B47</f>
        <v>-0.00022937782924791194</v>
      </c>
      <c r="I42" s="1" t="s">
        <v>147</v>
      </c>
      <c r="J42" s="1">
        <v>102.839</v>
      </c>
      <c r="K42">
        <v>104.7329</v>
      </c>
      <c r="L42">
        <f t="shared" si="0"/>
        <v>-1.8939000000000021</v>
      </c>
      <c r="M42">
        <f t="shared" si="1"/>
        <v>3.5868572100000082</v>
      </c>
      <c r="P42">
        <v>684.1648</v>
      </c>
    </row>
    <row r="43" spans="2:13" ht="12.75">
      <c r="B43">
        <f>H41*M52</f>
        <v>33133.06749337599</v>
      </c>
      <c r="G43">
        <f>SUM(G5:G39)</f>
        <v>-0.44999999999997264</v>
      </c>
      <c r="I43" s="1" t="s">
        <v>148</v>
      </c>
      <c r="J43" s="1">
        <v>101.088</v>
      </c>
      <c r="K43">
        <v>104.7329</v>
      </c>
      <c r="L43">
        <f t="shared" si="0"/>
        <v>-3.644900000000007</v>
      </c>
      <c r="M43">
        <f t="shared" si="1"/>
        <v>13.285296010000051</v>
      </c>
    </row>
    <row r="44" spans="4:13" ht="12.75">
      <c r="D44">
        <f>H41*M52</f>
        <v>33133.06749337599</v>
      </c>
      <c r="E44">
        <f>33133.07/1.569463</f>
        <v>21111.087040599235</v>
      </c>
      <c r="I44" s="1" t="s">
        <v>149</v>
      </c>
      <c r="J44" s="1">
        <v>103.629</v>
      </c>
      <c r="K44">
        <v>104.7329</v>
      </c>
      <c r="L44">
        <f t="shared" si="0"/>
        <v>-1.1038999999999959</v>
      </c>
      <c r="M44">
        <f t="shared" si="1"/>
        <v>1.2185952099999908</v>
      </c>
    </row>
    <row r="45" spans="9:13" ht="12.75">
      <c r="I45" s="1" t="s">
        <v>150</v>
      </c>
      <c r="J45" s="1">
        <v>104.252</v>
      </c>
      <c r="K45">
        <v>104.7329</v>
      </c>
      <c r="L45">
        <f t="shared" si="0"/>
        <v>-0.48090000000000543</v>
      </c>
      <c r="M45">
        <f t="shared" si="1"/>
        <v>0.23126481000000523</v>
      </c>
    </row>
    <row r="46" spans="1:13" ht="12.75">
      <c r="A46" s="16" t="s">
        <v>66</v>
      </c>
      <c r="B46" s="1">
        <f>H41/36</f>
        <v>2.4632138888888884</v>
      </c>
      <c r="C46" s="1">
        <f>G43/34</f>
        <v>-0.013235294117646254</v>
      </c>
      <c r="I46" s="1" t="s">
        <v>151</v>
      </c>
      <c r="J46" s="1">
        <v>101.476</v>
      </c>
      <c r="K46">
        <v>104.7329</v>
      </c>
      <c r="L46">
        <f t="shared" si="0"/>
        <v>-3.2569000000000017</v>
      </c>
      <c r="M46">
        <f t="shared" si="1"/>
        <v>10.60739761000001</v>
      </c>
    </row>
    <row r="47" spans="1:13" ht="12.75">
      <c r="A47" s="16" t="s">
        <v>65</v>
      </c>
      <c r="B47" s="1">
        <f>SQRT(B46)</f>
        <v>1.5694629300779577</v>
      </c>
      <c r="C47" s="1">
        <f>SQRT(0.01324)</f>
        <v>0.1150651989091402</v>
      </c>
      <c r="I47" s="1" t="s">
        <v>152</v>
      </c>
      <c r="J47" s="1">
        <v>107.735</v>
      </c>
      <c r="K47">
        <v>104.7329</v>
      </c>
      <c r="L47">
        <f t="shared" si="0"/>
        <v>3.0020999999999987</v>
      </c>
      <c r="M47">
        <f t="shared" si="1"/>
        <v>9.012604409999993</v>
      </c>
    </row>
    <row r="48" spans="9:13" ht="12.75">
      <c r="I48" s="1" t="s">
        <v>153</v>
      </c>
      <c r="J48" s="1">
        <v>103.911</v>
      </c>
      <c r="K48">
        <v>104.7329</v>
      </c>
      <c r="L48">
        <f t="shared" si="0"/>
        <v>-0.8218999999999994</v>
      </c>
      <c r="M48">
        <f t="shared" si="1"/>
        <v>0.675519609999999</v>
      </c>
    </row>
    <row r="49" spans="1:13" ht="12.75">
      <c r="A49" s="16" t="s">
        <v>66</v>
      </c>
      <c r="B49" s="1">
        <f>M52/47</f>
        <v>7.949854163404261</v>
      </c>
      <c r="I49" s="1" t="s">
        <v>154</v>
      </c>
      <c r="J49" s="1">
        <v>98.974</v>
      </c>
      <c r="K49">
        <v>104.7329</v>
      </c>
      <c r="L49">
        <f t="shared" si="0"/>
        <v>-5.758899999999997</v>
      </c>
      <c r="M49">
        <f t="shared" si="1"/>
        <v>33.16492920999997</v>
      </c>
    </row>
    <row r="50" spans="1:2" ht="12.75">
      <c r="A50" s="16" t="s">
        <v>65</v>
      </c>
      <c r="B50" s="1">
        <f>SQRT(B49)</f>
        <v>2.8195485744005655</v>
      </c>
    </row>
    <row r="52" spans="2:13" ht="12.75">
      <c r="B52">
        <v>684.1648</v>
      </c>
      <c r="I52" s="1" t="s">
        <v>63</v>
      </c>
      <c r="J52">
        <f>SUM(J2:J49)</f>
        <v>5027.18</v>
      </c>
      <c r="L52">
        <f>SUM(L2:L49)</f>
        <v>0.0007999999999697138</v>
      </c>
      <c r="M52">
        <f>SUM(M2:M49)</f>
        <v>373.64314568000026</v>
      </c>
    </row>
    <row r="53" spans="2:3" ht="12.75">
      <c r="B53">
        <f>SQRT(B52)</f>
        <v>26.1565441142365</v>
      </c>
      <c r="C53">
        <f>B53/B47</f>
        <v>16.665920304939768</v>
      </c>
    </row>
    <row r="54" spans="9:10" ht="12.75">
      <c r="I54" t="s">
        <v>58</v>
      </c>
      <c r="J54">
        <f>J52/48</f>
        <v>104.73291666666667</v>
      </c>
    </row>
  </sheetData>
  <sheetProtection/>
  <mergeCells count="2">
    <mergeCell ref="A1:C1"/>
    <mergeCell ref="D1:F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8"/>
  <sheetViews>
    <sheetView zoomScale="50" zoomScaleNormal="50" zoomScalePageLayoutView="0" workbookViewId="0" topLeftCell="E10">
      <selection activeCell="S19" sqref="S19"/>
    </sheetView>
  </sheetViews>
  <sheetFormatPr defaultColWidth="9.140625" defaultRowHeight="12.75"/>
  <cols>
    <col min="1" max="4" width="0" style="48" hidden="1" customWidth="1"/>
    <col min="5" max="5" width="11.57421875" style="48" bestFit="1" customWidth="1"/>
    <col min="6" max="6" width="13.8515625" style="48" bestFit="1" customWidth="1"/>
    <col min="7" max="8" width="0" style="48" hidden="1" customWidth="1"/>
    <col min="9" max="10" width="9.28125" style="48" bestFit="1" customWidth="1"/>
    <col min="11" max="16384" width="9.140625" style="48" customWidth="1"/>
  </cols>
  <sheetData>
    <row r="1" spans="6:10" ht="23.25">
      <c r="F1" s="48" t="s">
        <v>155</v>
      </c>
      <c r="I1" s="48" t="s">
        <v>156</v>
      </c>
      <c r="J1" s="48" t="s">
        <v>157</v>
      </c>
    </row>
    <row r="2" spans="1:10" ht="23.25">
      <c r="A2" s="49">
        <v>16</v>
      </c>
      <c r="B2" s="50">
        <v>75</v>
      </c>
      <c r="C2" s="50">
        <v>41</v>
      </c>
      <c r="D2" s="50">
        <v>16.29</v>
      </c>
      <c r="E2" s="51"/>
      <c r="F2" s="48">
        <f>A2-D2</f>
        <v>-0.28999999999999915</v>
      </c>
      <c r="G2" s="52">
        <v>108.5</v>
      </c>
      <c r="H2" s="48">
        <v>104.7329</v>
      </c>
      <c r="I2" s="48">
        <f>G2-H2</f>
        <v>3.7670999999999992</v>
      </c>
      <c r="J2" s="48">
        <f>F2*I2</f>
        <v>-1.0924589999999965</v>
      </c>
    </row>
    <row r="3" spans="1:10" ht="23.25">
      <c r="A3" s="49">
        <v>17</v>
      </c>
      <c r="B3" s="50">
        <v>75</v>
      </c>
      <c r="C3" s="50">
        <v>41</v>
      </c>
      <c r="D3" s="50">
        <v>16.29</v>
      </c>
      <c r="E3" s="51"/>
      <c r="F3" s="48">
        <f aca="true" t="shared" si="0" ref="F3:F38">A3-D3</f>
        <v>0.7100000000000009</v>
      </c>
      <c r="G3" s="52">
        <v>102.354</v>
      </c>
      <c r="H3" s="48">
        <v>104.7329</v>
      </c>
      <c r="I3" s="48">
        <f aca="true" t="shared" si="1" ref="I3:I49">G3-H3</f>
        <v>-2.3789000000000016</v>
      </c>
      <c r="J3" s="48">
        <f aca="true" t="shared" si="2" ref="J3:J49">F3*I3</f>
        <v>-1.6890190000000032</v>
      </c>
    </row>
    <row r="4" spans="1:10" ht="23.25">
      <c r="A4" s="53">
        <v>18.1</v>
      </c>
      <c r="B4" s="50">
        <v>75</v>
      </c>
      <c r="C4" s="50">
        <v>41</v>
      </c>
      <c r="D4" s="50">
        <v>16.29</v>
      </c>
      <c r="E4" s="51"/>
      <c r="F4" s="48">
        <f t="shared" si="0"/>
        <v>1.8100000000000023</v>
      </c>
      <c r="G4" s="52">
        <v>107.31</v>
      </c>
      <c r="H4" s="48">
        <v>104.7329</v>
      </c>
      <c r="I4" s="48">
        <f t="shared" si="1"/>
        <v>2.5771000000000015</v>
      </c>
      <c r="J4" s="48">
        <f t="shared" si="2"/>
        <v>4.664551000000008</v>
      </c>
    </row>
    <row r="5" spans="1:10" ht="23.25">
      <c r="A5" s="53">
        <v>17.7</v>
      </c>
      <c r="B5" s="50">
        <v>75</v>
      </c>
      <c r="C5" s="50">
        <v>41</v>
      </c>
      <c r="D5" s="50">
        <v>16.29</v>
      </c>
      <c r="E5" s="51"/>
      <c r="F5" s="48">
        <f t="shared" si="0"/>
        <v>1.4100000000000001</v>
      </c>
      <c r="G5" s="52">
        <v>99.931</v>
      </c>
      <c r="H5" s="48">
        <v>104.7329</v>
      </c>
      <c r="I5" s="48">
        <f t="shared" si="1"/>
        <v>-4.801900000000003</v>
      </c>
      <c r="J5" s="48">
        <f t="shared" si="2"/>
        <v>-6.770679000000006</v>
      </c>
    </row>
    <row r="6" spans="1:10" ht="23.25">
      <c r="A6" s="53">
        <v>17</v>
      </c>
      <c r="B6" s="50">
        <v>75</v>
      </c>
      <c r="C6" s="50">
        <v>41</v>
      </c>
      <c r="D6" s="50">
        <v>16.29</v>
      </c>
      <c r="E6" s="51"/>
      <c r="F6" s="48">
        <f t="shared" si="0"/>
        <v>0.7100000000000009</v>
      </c>
      <c r="G6" s="52">
        <v>101.802</v>
      </c>
      <c r="H6" s="48">
        <v>104.7329</v>
      </c>
      <c r="I6" s="48">
        <f t="shared" si="1"/>
        <v>-2.930899999999994</v>
      </c>
      <c r="J6" s="48">
        <f t="shared" si="2"/>
        <v>-2.080938999999998</v>
      </c>
    </row>
    <row r="7" spans="1:10" ht="23.25">
      <c r="A7" s="53">
        <v>16</v>
      </c>
      <c r="B7" s="50">
        <v>75</v>
      </c>
      <c r="C7" s="50">
        <v>41</v>
      </c>
      <c r="D7" s="50">
        <v>16.29</v>
      </c>
      <c r="E7" s="51"/>
      <c r="F7" s="48">
        <f t="shared" si="0"/>
        <v>-0.28999999999999915</v>
      </c>
      <c r="G7" s="52">
        <v>106.357</v>
      </c>
      <c r="H7" s="48">
        <v>104.7329</v>
      </c>
      <c r="I7" s="48">
        <f t="shared" si="1"/>
        <v>1.6240999999999985</v>
      </c>
      <c r="J7" s="48">
        <f t="shared" si="2"/>
        <v>-0.4709889999999982</v>
      </c>
    </row>
    <row r="8" spans="1:10" ht="23.25">
      <c r="A8" s="53">
        <v>16</v>
      </c>
      <c r="B8" s="50">
        <v>75</v>
      </c>
      <c r="C8" s="50">
        <v>41</v>
      </c>
      <c r="D8" s="50">
        <v>16.29</v>
      </c>
      <c r="E8" s="51"/>
      <c r="F8" s="48">
        <f t="shared" si="0"/>
        <v>-0.28999999999999915</v>
      </c>
      <c r="G8" s="52">
        <v>105.615</v>
      </c>
      <c r="H8" s="48">
        <v>104.7329</v>
      </c>
      <c r="I8" s="48">
        <f t="shared" si="1"/>
        <v>0.8820999999999941</v>
      </c>
      <c r="J8" s="48">
        <f t="shared" si="2"/>
        <v>-0.25580899999999757</v>
      </c>
    </row>
    <row r="9" spans="1:10" ht="23.25">
      <c r="A9" s="53">
        <v>15.4</v>
      </c>
      <c r="B9" s="50">
        <v>75</v>
      </c>
      <c r="C9" s="50">
        <v>41</v>
      </c>
      <c r="D9" s="50">
        <v>16.29</v>
      </c>
      <c r="E9" s="51"/>
      <c r="F9" s="48">
        <f t="shared" si="0"/>
        <v>-0.8899999999999988</v>
      </c>
      <c r="G9" s="52">
        <v>106.457</v>
      </c>
      <c r="H9" s="48">
        <v>104.7329</v>
      </c>
      <c r="I9" s="48">
        <f t="shared" si="1"/>
        <v>1.7240999999999929</v>
      </c>
      <c r="J9" s="48">
        <f t="shared" si="2"/>
        <v>-1.5344489999999915</v>
      </c>
    </row>
    <row r="10" spans="1:10" ht="23.25">
      <c r="A10" s="53">
        <v>15.3</v>
      </c>
      <c r="B10" s="50">
        <v>75</v>
      </c>
      <c r="C10" s="50">
        <v>41</v>
      </c>
      <c r="D10" s="50">
        <v>16.29</v>
      </c>
      <c r="E10" s="51"/>
      <c r="F10" s="48">
        <f t="shared" si="0"/>
        <v>-0.9899999999999984</v>
      </c>
      <c r="G10" s="52">
        <v>105.734</v>
      </c>
      <c r="H10" s="48">
        <v>104.7329</v>
      </c>
      <c r="I10" s="48">
        <f t="shared" si="1"/>
        <v>1.0010999999999939</v>
      </c>
      <c r="J10" s="48">
        <f t="shared" si="2"/>
        <v>-0.9910889999999923</v>
      </c>
    </row>
    <row r="11" spans="1:10" ht="23.25">
      <c r="A11" s="53">
        <v>13.8</v>
      </c>
      <c r="B11" s="50">
        <v>75</v>
      </c>
      <c r="C11" s="50">
        <v>41</v>
      </c>
      <c r="D11" s="50">
        <v>16.29</v>
      </c>
      <c r="E11" s="51"/>
      <c r="F11" s="48">
        <f t="shared" si="0"/>
        <v>-2.4899999999999984</v>
      </c>
      <c r="G11" s="52">
        <v>100.557</v>
      </c>
      <c r="H11" s="48">
        <v>104.7329</v>
      </c>
      <c r="I11" s="48">
        <f t="shared" si="1"/>
        <v>-4.175899999999999</v>
      </c>
      <c r="J11" s="48">
        <f t="shared" si="2"/>
        <v>10.39799099999999</v>
      </c>
    </row>
    <row r="12" spans="1:10" ht="23.25">
      <c r="A12" s="53">
        <v>15</v>
      </c>
      <c r="B12" s="50">
        <v>75</v>
      </c>
      <c r="C12" s="50">
        <v>41</v>
      </c>
      <c r="D12" s="50">
        <v>16.29</v>
      </c>
      <c r="E12" s="51"/>
      <c r="F12" s="48">
        <f t="shared" si="0"/>
        <v>-1.2899999999999991</v>
      </c>
      <c r="G12" s="52">
        <v>105.572</v>
      </c>
      <c r="H12" s="48">
        <v>104.7329</v>
      </c>
      <c r="I12" s="48">
        <f t="shared" si="1"/>
        <v>0.839100000000002</v>
      </c>
      <c r="J12" s="48">
        <f t="shared" si="2"/>
        <v>-1.0824390000000017</v>
      </c>
    </row>
    <row r="13" spans="1:10" ht="23.25">
      <c r="A13" s="53">
        <v>20</v>
      </c>
      <c r="B13" s="50">
        <v>75</v>
      </c>
      <c r="C13" s="50">
        <v>41</v>
      </c>
      <c r="D13" s="50">
        <v>16.29</v>
      </c>
      <c r="E13" s="51"/>
      <c r="F13" s="48">
        <f t="shared" si="0"/>
        <v>3.710000000000001</v>
      </c>
      <c r="G13" s="52">
        <v>105.904</v>
      </c>
      <c r="H13" s="48">
        <v>104.7329</v>
      </c>
      <c r="I13" s="48">
        <f t="shared" si="1"/>
        <v>1.1710999999999956</v>
      </c>
      <c r="J13" s="48">
        <f t="shared" si="2"/>
        <v>4.344780999999984</v>
      </c>
    </row>
    <row r="14" spans="1:10" ht="23.25">
      <c r="A14" s="53">
        <v>16.7</v>
      </c>
      <c r="B14" s="50">
        <v>75</v>
      </c>
      <c r="C14" s="50">
        <v>41</v>
      </c>
      <c r="D14" s="50">
        <v>16.29</v>
      </c>
      <c r="E14" s="51"/>
      <c r="F14" s="48">
        <f t="shared" si="0"/>
        <v>0.41000000000000014</v>
      </c>
      <c r="G14" s="52">
        <v>105.796</v>
      </c>
      <c r="H14" s="48">
        <v>104.7329</v>
      </c>
      <c r="I14" s="48">
        <f t="shared" si="1"/>
        <v>1.0631000000000057</v>
      </c>
      <c r="J14" s="48">
        <f t="shared" si="2"/>
        <v>0.4358710000000025</v>
      </c>
    </row>
    <row r="15" spans="1:10" ht="23.25">
      <c r="A15" s="53">
        <v>16.9</v>
      </c>
      <c r="B15" s="50">
        <v>75</v>
      </c>
      <c r="C15" s="50">
        <v>41</v>
      </c>
      <c r="D15" s="50">
        <v>16.29</v>
      </c>
      <c r="E15" s="51"/>
      <c r="F15" s="48">
        <f t="shared" si="0"/>
        <v>0.6099999999999994</v>
      </c>
      <c r="G15" s="52">
        <v>103.42</v>
      </c>
      <c r="H15" s="48">
        <v>104.7329</v>
      </c>
      <c r="I15" s="48">
        <f t="shared" si="1"/>
        <v>-1.312899999999999</v>
      </c>
      <c r="J15" s="48">
        <f t="shared" si="2"/>
        <v>-0.8008689999999987</v>
      </c>
    </row>
    <row r="16" spans="1:10" ht="23.25">
      <c r="A16" s="53">
        <v>18</v>
      </c>
      <c r="B16" s="50">
        <v>75</v>
      </c>
      <c r="C16" s="50">
        <v>41</v>
      </c>
      <c r="D16" s="50">
        <v>16.29</v>
      </c>
      <c r="E16" s="51"/>
      <c r="F16" s="48">
        <f t="shared" si="0"/>
        <v>1.7100000000000009</v>
      </c>
      <c r="G16" s="52">
        <v>106.338</v>
      </c>
      <c r="H16" s="48">
        <v>104.7329</v>
      </c>
      <c r="I16" s="48">
        <f t="shared" si="1"/>
        <v>1.605099999999993</v>
      </c>
      <c r="J16" s="48">
        <f t="shared" si="2"/>
        <v>2.7447209999999895</v>
      </c>
    </row>
    <row r="17" spans="1:10" ht="23.25">
      <c r="A17" s="53">
        <v>17</v>
      </c>
      <c r="B17" s="50">
        <v>75</v>
      </c>
      <c r="C17" s="50">
        <v>41</v>
      </c>
      <c r="D17" s="50">
        <v>16.29</v>
      </c>
      <c r="E17" s="51"/>
      <c r="F17" s="48">
        <f t="shared" si="0"/>
        <v>0.7100000000000009</v>
      </c>
      <c r="G17" s="52">
        <v>107.863</v>
      </c>
      <c r="H17" s="48">
        <v>104.7329</v>
      </c>
      <c r="I17" s="48">
        <f t="shared" si="1"/>
        <v>3.1300999999999988</v>
      </c>
      <c r="J17" s="48">
        <f t="shared" si="2"/>
        <v>2.2223710000000017</v>
      </c>
    </row>
    <row r="18" spans="1:10" ht="23.25">
      <c r="A18" s="53">
        <v>13.8</v>
      </c>
      <c r="B18" s="50">
        <v>75</v>
      </c>
      <c r="C18" s="50">
        <v>41</v>
      </c>
      <c r="D18" s="50">
        <v>16.29</v>
      </c>
      <c r="E18" s="51"/>
      <c r="F18" s="48">
        <f t="shared" si="0"/>
        <v>-2.4899999999999984</v>
      </c>
      <c r="G18" s="52">
        <v>105.416</v>
      </c>
      <c r="H18" s="48">
        <v>104.7329</v>
      </c>
      <c r="I18" s="48">
        <f t="shared" si="1"/>
        <v>0.683099999999996</v>
      </c>
      <c r="J18" s="48">
        <f t="shared" si="2"/>
        <v>-1.7009189999999892</v>
      </c>
    </row>
    <row r="19" spans="1:10" ht="23.25">
      <c r="A19" s="53">
        <v>14.5</v>
      </c>
      <c r="B19" s="50">
        <v>75</v>
      </c>
      <c r="C19" s="50">
        <v>41</v>
      </c>
      <c r="D19" s="50">
        <v>16.29</v>
      </c>
      <c r="E19" s="51"/>
      <c r="F19" s="48">
        <f t="shared" si="0"/>
        <v>-1.7899999999999991</v>
      </c>
      <c r="G19" s="52">
        <v>105.92</v>
      </c>
      <c r="H19" s="48">
        <v>104.7329</v>
      </c>
      <c r="I19" s="48">
        <f t="shared" si="1"/>
        <v>1.187100000000001</v>
      </c>
      <c r="J19" s="48">
        <f t="shared" si="2"/>
        <v>-2.1249090000000006</v>
      </c>
    </row>
    <row r="20" spans="1:10" ht="23.25">
      <c r="A20" s="53">
        <v>15.2</v>
      </c>
      <c r="B20" s="50">
        <v>75</v>
      </c>
      <c r="C20" s="50">
        <v>41</v>
      </c>
      <c r="D20" s="50">
        <v>16.29</v>
      </c>
      <c r="E20" s="51"/>
      <c r="F20" s="48">
        <f t="shared" si="0"/>
        <v>-1.0899999999999999</v>
      </c>
      <c r="G20" s="52">
        <v>107.778</v>
      </c>
      <c r="H20" s="48">
        <v>104.7329</v>
      </c>
      <c r="I20" s="48">
        <f t="shared" si="1"/>
        <v>3.045100000000005</v>
      </c>
      <c r="J20" s="48">
        <f t="shared" si="2"/>
        <v>-3.319159000000005</v>
      </c>
    </row>
    <row r="21" spans="1:10" ht="23.25">
      <c r="A21" s="53">
        <v>14</v>
      </c>
      <c r="B21" s="50">
        <v>75</v>
      </c>
      <c r="C21" s="50">
        <v>41</v>
      </c>
      <c r="D21" s="50">
        <v>16.29</v>
      </c>
      <c r="E21" s="51"/>
      <c r="F21" s="48">
        <f t="shared" si="0"/>
        <v>-2.289999999999999</v>
      </c>
      <c r="G21" s="52">
        <v>105.685</v>
      </c>
      <c r="H21" s="48">
        <v>104.7329</v>
      </c>
      <c r="I21" s="48">
        <f t="shared" si="1"/>
        <v>0.9521000000000015</v>
      </c>
      <c r="J21" s="48">
        <f t="shared" si="2"/>
        <v>-2.1803090000000025</v>
      </c>
    </row>
    <row r="22" spans="1:10" ht="23.25">
      <c r="A22" s="53">
        <v>14</v>
      </c>
      <c r="B22" s="50">
        <v>75</v>
      </c>
      <c r="C22" s="50">
        <v>41</v>
      </c>
      <c r="D22" s="50">
        <v>16.29</v>
      </c>
      <c r="E22" s="51"/>
      <c r="F22" s="48">
        <f t="shared" si="0"/>
        <v>-2.289999999999999</v>
      </c>
      <c r="G22" s="52">
        <v>103.367</v>
      </c>
      <c r="H22" s="48">
        <v>104.7329</v>
      </c>
      <c r="I22" s="48">
        <f t="shared" si="1"/>
        <v>-1.3658999999999963</v>
      </c>
      <c r="J22" s="48">
        <f t="shared" si="2"/>
        <v>3.1279109999999903</v>
      </c>
    </row>
    <row r="23" spans="1:10" ht="23.25">
      <c r="A23" s="53">
        <v>16.4</v>
      </c>
      <c r="B23" s="50">
        <v>75</v>
      </c>
      <c r="C23" s="50">
        <v>41</v>
      </c>
      <c r="D23" s="50">
        <v>16.29</v>
      </c>
      <c r="E23" s="51"/>
      <c r="F23" s="48">
        <f t="shared" si="0"/>
        <v>0.10999999999999943</v>
      </c>
      <c r="G23" s="52">
        <v>108.715</v>
      </c>
      <c r="H23" s="48">
        <v>104.7329</v>
      </c>
      <c r="I23" s="48">
        <f t="shared" si="1"/>
        <v>3.9821000000000026</v>
      </c>
      <c r="J23" s="48">
        <f t="shared" si="2"/>
        <v>0.438030999999998</v>
      </c>
    </row>
    <row r="24" spans="1:10" ht="23.25">
      <c r="A24" s="53">
        <v>16</v>
      </c>
      <c r="B24" s="50">
        <v>75</v>
      </c>
      <c r="C24" s="50">
        <v>41</v>
      </c>
      <c r="D24" s="50">
        <v>16.29</v>
      </c>
      <c r="E24" s="51"/>
      <c r="F24" s="48">
        <f t="shared" si="0"/>
        <v>-0.28999999999999915</v>
      </c>
      <c r="G24" s="52">
        <v>107.073</v>
      </c>
      <c r="H24" s="48">
        <v>104.7329</v>
      </c>
      <c r="I24" s="48">
        <f t="shared" si="1"/>
        <v>2.3400999999999925</v>
      </c>
      <c r="J24" s="48">
        <f t="shared" si="2"/>
        <v>-0.6786289999999958</v>
      </c>
    </row>
    <row r="25" spans="1:10" ht="23.25">
      <c r="A25" s="53">
        <v>16</v>
      </c>
      <c r="B25" s="50">
        <v>75</v>
      </c>
      <c r="C25" s="50">
        <v>41</v>
      </c>
      <c r="D25" s="50">
        <v>16.29</v>
      </c>
      <c r="E25" s="51"/>
      <c r="F25" s="48">
        <f t="shared" si="0"/>
        <v>-0.28999999999999915</v>
      </c>
      <c r="G25" s="52">
        <v>101.184</v>
      </c>
      <c r="H25" s="48">
        <v>104.7329</v>
      </c>
      <c r="I25" s="48">
        <f t="shared" si="1"/>
        <v>-3.5489000000000033</v>
      </c>
      <c r="J25" s="48">
        <f t="shared" si="2"/>
        <v>1.029180999999998</v>
      </c>
    </row>
    <row r="26" spans="1:10" ht="23.25">
      <c r="A26" s="53">
        <v>15</v>
      </c>
      <c r="B26" s="50">
        <v>75</v>
      </c>
      <c r="C26" s="50">
        <v>41</v>
      </c>
      <c r="D26" s="50">
        <v>16.29</v>
      </c>
      <c r="E26" s="51"/>
      <c r="F26" s="48">
        <f t="shared" si="0"/>
        <v>-1.2899999999999991</v>
      </c>
      <c r="G26" s="52">
        <v>104.754</v>
      </c>
      <c r="H26" s="48">
        <v>104.7329</v>
      </c>
      <c r="I26" s="48">
        <f t="shared" si="1"/>
        <v>0.021100000000004115</v>
      </c>
      <c r="J26" s="48">
        <f t="shared" si="2"/>
        <v>-0.02721900000000529</v>
      </c>
    </row>
    <row r="27" spans="1:10" ht="23.25">
      <c r="A27" s="53">
        <v>17.7</v>
      </c>
      <c r="B27" s="50">
        <v>75</v>
      </c>
      <c r="C27" s="50">
        <v>41</v>
      </c>
      <c r="D27" s="50">
        <v>16.29</v>
      </c>
      <c r="E27" s="51"/>
      <c r="F27" s="48">
        <f t="shared" si="0"/>
        <v>1.4100000000000001</v>
      </c>
      <c r="G27" s="52">
        <v>96.469</v>
      </c>
      <c r="H27" s="48">
        <v>104.7329</v>
      </c>
      <c r="I27" s="48">
        <f t="shared" si="1"/>
        <v>-8.263900000000007</v>
      </c>
      <c r="J27" s="48">
        <f t="shared" si="2"/>
        <v>-11.65209900000001</v>
      </c>
    </row>
    <row r="28" spans="1:10" ht="23.25">
      <c r="A28" s="53">
        <v>18.2</v>
      </c>
      <c r="B28" s="50">
        <v>75</v>
      </c>
      <c r="C28" s="50">
        <v>41</v>
      </c>
      <c r="D28" s="50">
        <v>16.29</v>
      </c>
      <c r="E28" s="51"/>
      <c r="F28" s="48">
        <f t="shared" si="0"/>
        <v>1.9100000000000001</v>
      </c>
      <c r="G28" s="52">
        <v>103.882</v>
      </c>
      <c r="H28" s="48">
        <v>104.7329</v>
      </c>
      <c r="I28" s="48">
        <f t="shared" si="1"/>
        <v>-0.8508999999999958</v>
      </c>
      <c r="J28" s="48">
        <f t="shared" si="2"/>
        <v>-1.625218999999992</v>
      </c>
    </row>
    <row r="29" spans="1:10" ht="23.25">
      <c r="A29" s="53">
        <v>15</v>
      </c>
      <c r="B29" s="50">
        <v>75</v>
      </c>
      <c r="C29" s="50">
        <v>41</v>
      </c>
      <c r="D29" s="50">
        <v>16.29</v>
      </c>
      <c r="E29" s="51"/>
      <c r="F29" s="48">
        <f t="shared" si="0"/>
        <v>-1.2899999999999991</v>
      </c>
      <c r="G29" s="52">
        <v>106.703</v>
      </c>
      <c r="H29" s="48">
        <v>104.7329</v>
      </c>
      <c r="I29" s="48">
        <f t="shared" si="1"/>
        <v>1.9701000000000022</v>
      </c>
      <c r="J29" s="48">
        <f t="shared" si="2"/>
        <v>-2.5414290000000013</v>
      </c>
    </row>
    <row r="30" spans="1:10" ht="23.25">
      <c r="A30" s="53">
        <v>17</v>
      </c>
      <c r="B30" s="50">
        <v>75</v>
      </c>
      <c r="C30" s="50">
        <v>41</v>
      </c>
      <c r="D30" s="50">
        <v>16.29</v>
      </c>
      <c r="E30" s="51"/>
      <c r="F30" s="48">
        <f t="shared" si="0"/>
        <v>0.7100000000000009</v>
      </c>
      <c r="G30" s="52">
        <v>103.007</v>
      </c>
      <c r="H30" s="48">
        <v>104.7329</v>
      </c>
      <c r="I30" s="48">
        <f t="shared" si="1"/>
        <v>-1.7258999999999958</v>
      </c>
      <c r="J30" s="48">
        <f t="shared" si="2"/>
        <v>-1.2253889999999985</v>
      </c>
    </row>
    <row r="31" spans="1:10" ht="23.25">
      <c r="A31" s="53">
        <v>14.7</v>
      </c>
      <c r="B31" s="50">
        <v>75</v>
      </c>
      <c r="C31" s="50">
        <v>41</v>
      </c>
      <c r="D31" s="50">
        <v>16.29</v>
      </c>
      <c r="E31" s="51"/>
      <c r="F31" s="48">
        <f t="shared" si="0"/>
        <v>-1.5899999999999999</v>
      </c>
      <c r="G31" s="52">
        <v>108.023</v>
      </c>
      <c r="H31" s="48">
        <v>104.7329</v>
      </c>
      <c r="I31" s="48">
        <f t="shared" si="1"/>
        <v>3.2900999999999954</v>
      </c>
      <c r="J31" s="48">
        <f t="shared" si="2"/>
        <v>-5.2312589999999926</v>
      </c>
    </row>
    <row r="32" spans="1:10" ht="23.25">
      <c r="A32" s="53">
        <v>18.2</v>
      </c>
      <c r="B32" s="50">
        <v>75</v>
      </c>
      <c r="C32" s="50">
        <v>41</v>
      </c>
      <c r="D32" s="50">
        <v>16.29</v>
      </c>
      <c r="E32" s="51"/>
      <c r="F32" s="48">
        <f t="shared" si="0"/>
        <v>1.9100000000000001</v>
      </c>
      <c r="G32" s="52">
        <v>106.134</v>
      </c>
      <c r="H32" s="48">
        <v>104.7329</v>
      </c>
      <c r="I32" s="48">
        <f t="shared" si="1"/>
        <v>1.4010999999999996</v>
      </c>
      <c r="J32" s="48">
        <f t="shared" si="2"/>
        <v>2.676100999999999</v>
      </c>
    </row>
    <row r="33" spans="1:10" ht="23.25">
      <c r="A33" s="53">
        <v>20</v>
      </c>
      <c r="B33" s="50">
        <v>75</v>
      </c>
      <c r="C33" s="50">
        <v>41</v>
      </c>
      <c r="D33" s="50">
        <v>16.29</v>
      </c>
      <c r="E33" s="51"/>
      <c r="F33" s="48">
        <f t="shared" si="0"/>
        <v>3.710000000000001</v>
      </c>
      <c r="G33" s="52">
        <v>100.689</v>
      </c>
      <c r="H33" s="48">
        <v>104.7329</v>
      </c>
      <c r="I33" s="48">
        <f t="shared" si="1"/>
        <v>-4.043900000000008</v>
      </c>
      <c r="J33" s="48">
        <f t="shared" si="2"/>
        <v>-15.002869000000032</v>
      </c>
    </row>
    <row r="34" spans="1:10" ht="23.25">
      <c r="A34" s="53">
        <v>16</v>
      </c>
      <c r="B34" s="50">
        <v>75</v>
      </c>
      <c r="C34" s="50">
        <v>41</v>
      </c>
      <c r="D34" s="50">
        <v>16.29</v>
      </c>
      <c r="E34" s="51"/>
      <c r="F34" s="48">
        <f t="shared" si="0"/>
        <v>-0.28999999999999915</v>
      </c>
      <c r="G34" s="52">
        <v>107.171</v>
      </c>
      <c r="H34" s="48">
        <v>104.7329</v>
      </c>
      <c r="I34" s="48">
        <f t="shared" si="1"/>
        <v>2.4381000000000057</v>
      </c>
      <c r="J34" s="48">
        <f t="shared" si="2"/>
        <v>-0.7070489999999996</v>
      </c>
    </row>
    <row r="35" spans="1:10" ht="23.25">
      <c r="A35" s="53">
        <v>17.8</v>
      </c>
      <c r="B35" s="50">
        <v>75</v>
      </c>
      <c r="C35" s="50">
        <v>41</v>
      </c>
      <c r="D35" s="50">
        <v>16.29</v>
      </c>
      <c r="E35" s="51"/>
      <c r="F35" s="48">
        <f t="shared" si="0"/>
        <v>1.5100000000000016</v>
      </c>
      <c r="G35" s="52">
        <v>105.023</v>
      </c>
      <c r="H35" s="48">
        <v>104.7329</v>
      </c>
      <c r="I35" s="48">
        <f t="shared" si="1"/>
        <v>0.29009999999999536</v>
      </c>
      <c r="J35" s="48">
        <f t="shared" si="2"/>
        <v>0.4380509999999935</v>
      </c>
    </row>
    <row r="36" spans="1:10" ht="23.25">
      <c r="A36" s="53">
        <v>16.3</v>
      </c>
      <c r="B36" s="50">
        <v>75</v>
      </c>
      <c r="C36" s="50">
        <v>41</v>
      </c>
      <c r="D36" s="50">
        <v>16.29</v>
      </c>
      <c r="E36" s="51"/>
      <c r="F36" s="48">
        <f t="shared" si="0"/>
        <v>0.010000000000001563</v>
      </c>
      <c r="G36" s="52">
        <v>102.908</v>
      </c>
      <c r="H36" s="48">
        <v>104.7329</v>
      </c>
      <c r="I36" s="48">
        <f t="shared" si="1"/>
        <v>-1.8248999999999995</v>
      </c>
      <c r="J36" s="48">
        <f t="shared" si="2"/>
        <v>-0.018249000000002846</v>
      </c>
    </row>
    <row r="37" spans="1:10" ht="23.25">
      <c r="A37" s="53">
        <v>15</v>
      </c>
      <c r="B37" s="50">
        <v>75</v>
      </c>
      <c r="C37" s="50">
        <v>41</v>
      </c>
      <c r="D37" s="50">
        <v>16.29</v>
      </c>
      <c r="E37" s="51"/>
      <c r="F37" s="48">
        <f t="shared" si="0"/>
        <v>-1.2899999999999991</v>
      </c>
      <c r="G37" s="52">
        <v>108.266</v>
      </c>
      <c r="H37" s="48">
        <v>104.7329</v>
      </c>
      <c r="I37" s="48">
        <f t="shared" si="1"/>
        <v>3.5331000000000046</v>
      </c>
      <c r="J37" s="48">
        <f t="shared" si="2"/>
        <v>-4.557699000000003</v>
      </c>
    </row>
    <row r="38" spans="1:10" ht="23.25">
      <c r="A38" s="53">
        <v>16</v>
      </c>
      <c r="B38" s="50">
        <v>75</v>
      </c>
      <c r="C38" s="50">
        <v>41</v>
      </c>
      <c r="D38" s="50">
        <v>16.29</v>
      </c>
      <c r="E38" s="51"/>
      <c r="F38" s="48">
        <f t="shared" si="0"/>
        <v>-0.28999999999999915</v>
      </c>
      <c r="G38" s="52">
        <v>108.123</v>
      </c>
      <c r="H38" s="48">
        <v>104.7329</v>
      </c>
      <c r="I38" s="48">
        <f t="shared" si="1"/>
        <v>3.390100000000004</v>
      </c>
      <c r="J38" s="48">
        <f t="shared" si="2"/>
        <v>-0.9831289999999983</v>
      </c>
    </row>
    <row r="39" spans="1:10" ht="23.25">
      <c r="A39" s="48" t="e">
        <f>#REF!-#REF!</f>
        <v>#REF!</v>
      </c>
      <c r="G39" s="52">
        <v>106.994</v>
      </c>
      <c r="H39" s="48">
        <v>104.7329</v>
      </c>
      <c r="I39" s="48">
        <f t="shared" si="1"/>
        <v>2.261099999999999</v>
      </c>
      <c r="J39" s="48">
        <f t="shared" si="2"/>
        <v>0</v>
      </c>
    </row>
    <row r="40" spans="1:10" ht="23.25">
      <c r="A40" s="48" t="e">
        <f>#REF!-#REF!</f>
        <v>#REF!</v>
      </c>
      <c r="G40" s="52">
        <v>103.032</v>
      </c>
      <c r="H40" s="48">
        <v>104.7329</v>
      </c>
      <c r="I40" s="48">
        <f t="shared" si="1"/>
        <v>-1.7009000000000043</v>
      </c>
      <c r="J40" s="48">
        <f t="shared" si="2"/>
        <v>0</v>
      </c>
    </row>
    <row r="41" spans="7:10" ht="23.25">
      <c r="G41" s="52">
        <v>107.45</v>
      </c>
      <c r="H41" s="48">
        <v>104.7329</v>
      </c>
      <c r="I41" s="48">
        <f t="shared" si="1"/>
        <v>2.717100000000002</v>
      </c>
      <c r="J41" s="48">
        <f t="shared" si="2"/>
        <v>0</v>
      </c>
    </row>
    <row r="42" spans="1:10" ht="23.25">
      <c r="A42" s="48" t="e">
        <f>SUM(A4:A40)</f>
        <v>#REF!</v>
      </c>
      <c r="G42" s="52">
        <v>102.839</v>
      </c>
      <c r="H42" s="48">
        <v>104.7329</v>
      </c>
      <c r="I42" s="48">
        <f t="shared" si="1"/>
        <v>-1.8939000000000021</v>
      </c>
      <c r="J42" s="48">
        <f t="shared" si="2"/>
        <v>0</v>
      </c>
    </row>
    <row r="43" spans="7:10" ht="23.25">
      <c r="G43" s="52">
        <v>101.088</v>
      </c>
      <c r="H43" s="48">
        <v>104.7329</v>
      </c>
      <c r="I43" s="48">
        <f t="shared" si="1"/>
        <v>-3.644900000000007</v>
      </c>
      <c r="J43" s="48">
        <f t="shared" si="2"/>
        <v>0</v>
      </c>
    </row>
    <row r="44" spans="1:10" ht="23.25">
      <c r="A44" s="48" t="e">
        <f>SUM(A6:A40)</f>
        <v>#REF!</v>
      </c>
      <c r="G44" s="52">
        <v>103.629</v>
      </c>
      <c r="H44" s="48">
        <v>104.7329</v>
      </c>
      <c r="I44" s="48">
        <f t="shared" si="1"/>
        <v>-1.1038999999999959</v>
      </c>
      <c r="J44" s="48">
        <f t="shared" si="2"/>
        <v>0</v>
      </c>
    </row>
    <row r="45" spans="7:10" ht="23.25">
      <c r="G45" s="52">
        <v>104.252</v>
      </c>
      <c r="H45" s="48">
        <v>104.7329</v>
      </c>
      <c r="I45" s="48">
        <f t="shared" si="1"/>
        <v>-0.48090000000000543</v>
      </c>
      <c r="J45" s="48">
        <f t="shared" si="2"/>
        <v>0</v>
      </c>
    </row>
    <row r="46" spans="7:10" ht="23.25">
      <c r="G46" s="52">
        <v>101.476</v>
      </c>
      <c r="H46" s="48">
        <v>104.7329</v>
      </c>
      <c r="I46" s="48">
        <f t="shared" si="1"/>
        <v>-3.2569000000000017</v>
      </c>
      <c r="J46" s="48">
        <f t="shared" si="2"/>
        <v>0</v>
      </c>
    </row>
    <row r="47" spans="7:10" ht="23.25">
      <c r="G47" s="52">
        <v>107.735</v>
      </c>
      <c r="H47" s="48">
        <v>104.7329</v>
      </c>
      <c r="I47" s="48">
        <f t="shared" si="1"/>
        <v>3.0020999999999987</v>
      </c>
      <c r="J47" s="48">
        <f t="shared" si="2"/>
        <v>0</v>
      </c>
    </row>
    <row r="48" spans="7:10" ht="23.25">
      <c r="G48" s="52">
        <v>103.911</v>
      </c>
      <c r="H48" s="48">
        <v>104.7329</v>
      </c>
      <c r="I48" s="48">
        <f t="shared" si="1"/>
        <v>-0.8218999999999994</v>
      </c>
      <c r="J48" s="48">
        <f t="shared" si="2"/>
        <v>0</v>
      </c>
    </row>
    <row r="49" spans="7:10" ht="23.25">
      <c r="G49" s="52">
        <v>98.974</v>
      </c>
      <c r="H49" s="48">
        <v>104.7329</v>
      </c>
      <c r="I49" s="48">
        <f t="shared" si="1"/>
        <v>-5.758899999999997</v>
      </c>
      <c r="J49" s="48">
        <f t="shared" si="2"/>
        <v>0</v>
      </c>
    </row>
    <row r="50" spans="5:10" ht="23.25">
      <c r="E50" s="48" t="s">
        <v>63</v>
      </c>
      <c r="F50" s="48">
        <f>SUM(F2:F49)</f>
        <v>-0.02999999999997094</v>
      </c>
      <c r="I50" s="48">
        <f>SUM(I2:I49)</f>
        <v>0.0007999999999697138</v>
      </c>
      <c r="J50" s="48">
        <f>SUM(J2:J49)</f>
        <v>-37.82471300000005</v>
      </c>
    </row>
    <row r="51" ht="23.25">
      <c r="E51" s="48">
        <v>-37.8247</v>
      </c>
    </row>
    <row r="52" ht="23.25">
      <c r="E52" s="48">
        <f>J50/48</f>
        <v>-0.7880148541666677</v>
      </c>
    </row>
    <row r="53" spans="5:9" ht="23.25">
      <c r="E53" s="48">
        <v>88.6757</v>
      </c>
      <c r="I53" s="48">
        <f>E53-E54</f>
        <v>88.67568125000001</v>
      </c>
    </row>
    <row r="54" spans="5:9" ht="23.25">
      <c r="E54" s="48">
        <f>(F50*F50)/48</f>
        <v>1.8749999999963674E-05</v>
      </c>
      <c r="F54" s="48">
        <f>(I50*I50)/48</f>
        <v>1.3333333332323794E-08</v>
      </c>
      <c r="I54" s="48">
        <f>373.6431-F54</f>
        <v>373.6430999866667</v>
      </c>
    </row>
    <row r="57" spans="5:9" ht="23.25">
      <c r="E57" s="48">
        <f>-37.8247+0.7880149</f>
        <v>-37.0366851</v>
      </c>
      <c r="I57" s="48">
        <f>E57/E58</f>
        <v>-0.20347045624377322</v>
      </c>
    </row>
    <row r="58" ht="23.25">
      <c r="E58" s="48">
        <f>SQRT(I53*I54)</f>
        <v>182.0248786174009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11.7109375" style="0" customWidth="1"/>
  </cols>
  <sheetData>
    <row r="1" spans="1:5" ht="12.75">
      <c r="A1" s="4">
        <v>247</v>
      </c>
      <c r="B1" t="s">
        <v>38</v>
      </c>
      <c r="E1">
        <f>COUNTIF(A1:A37,"&lt;280")</f>
        <v>2</v>
      </c>
    </row>
    <row r="2" spans="1:5" ht="12.75">
      <c r="A2" s="4">
        <v>277</v>
      </c>
      <c r="B2" t="s">
        <v>39</v>
      </c>
      <c r="C2">
        <f>COUNTIF(A1:A38,"&gt;280")</f>
        <v>35</v>
      </c>
      <c r="D2">
        <f>COUNTIF(A1:A37,"&lt;320")</f>
        <v>2</v>
      </c>
      <c r="E2">
        <f>E1-D2</f>
        <v>0</v>
      </c>
    </row>
    <row r="3" spans="1:5" ht="12.75">
      <c r="A3" s="4">
        <v>352</v>
      </c>
      <c r="B3" t="s">
        <v>40</v>
      </c>
      <c r="C3">
        <f>COUNTIF(A1:A37,"&gt;320")</f>
        <v>35</v>
      </c>
      <c r="D3">
        <f>COUNTIF(A1:A38,"&lt;360")</f>
        <v>5</v>
      </c>
      <c r="E3">
        <f>D3-(SUM(E1:E2))</f>
        <v>3</v>
      </c>
    </row>
    <row r="4" spans="1:5" ht="12.75">
      <c r="A4" s="4">
        <v>352</v>
      </c>
      <c r="B4" t="s">
        <v>41</v>
      </c>
      <c r="C4">
        <f>COUNTIF(A1:A38,"&gt;360")</f>
        <v>32</v>
      </c>
      <c r="D4">
        <f>COUNTIF(A1:A39,"&lt;400")</f>
        <v>7</v>
      </c>
      <c r="E4">
        <f>D4-(SUM(E1:E3))</f>
        <v>2</v>
      </c>
    </row>
    <row r="5" spans="1:5" ht="12.75">
      <c r="A5" s="4">
        <v>355</v>
      </c>
      <c r="B5" t="s">
        <v>42</v>
      </c>
      <c r="C5">
        <f>COUNTIF(A1:A39,"&gt;400")</f>
        <v>30</v>
      </c>
      <c r="D5">
        <f>COUNTIF(A3:A40,"&lt;440")</f>
        <v>10</v>
      </c>
      <c r="E5">
        <f>D5-(SUM(E3:E4))</f>
        <v>5</v>
      </c>
    </row>
    <row r="6" spans="1:5" ht="12.75">
      <c r="A6" s="4">
        <v>374</v>
      </c>
      <c r="B6" t="s">
        <v>43</v>
      </c>
      <c r="C6">
        <f>COUNTIF(A1:A40,"&gt;440")</f>
        <v>25</v>
      </c>
      <c r="D6">
        <f>COUNTIF(A4:A41,"&lt;480")</f>
        <v>19</v>
      </c>
      <c r="E6">
        <v>10</v>
      </c>
    </row>
    <row r="7" spans="1:5" ht="12.75">
      <c r="A7" s="4">
        <v>382</v>
      </c>
      <c r="B7" t="s">
        <v>44</v>
      </c>
      <c r="C7">
        <f>COUNTIF(A1:A41,"&gt;480")</f>
        <v>15</v>
      </c>
      <c r="D7">
        <f>COUNTIF(A5:A42,"&lt;520")</f>
        <v>25</v>
      </c>
      <c r="E7">
        <v>6</v>
      </c>
    </row>
    <row r="8" spans="1:5" ht="12.75">
      <c r="A8" s="4">
        <v>406</v>
      </c>
      <c r="B8" t="s">
        <v>45</v>
      </c>
      <c r="C8">
        <f>COUNTIF(A1:A42,"&gt;520")</f>
        <v>7</v>
      </c>
      <c r="D8">
        <f>COUNTIF(A6:A43,"&lt;560")</f>
        <v>27</v>
      </c>
      <c r="E8">
        <v>2</v>
      </c>
    </row>
    <row r="9" spans="1:5" ht="12.75">
      <c r="A9" s="4">
        <v>420</v>
      </c>
      <c r="B9" t="s">
        <v>46</v>
      </c>
      <c r="C9">
        <f>COUNTIF(A1:A43,"&gt;560")</f>
        <v>5</v>
      </c>
      <c r="D9">
        <f>COUNTIF(A7:A44,"&lt;600")</f>
        <v>30</v>
      </c>
      <c r="E9">
        <v>4</v>
      </c>
    </row>
    <row r="10" spans="1:5" ht="12.75">
      <c r="A10" s="4">
        <v>421</v>
      </c>
      <c r="B10" t="s">
        <v>47</v>
      </c>
      <c r="C10">
        <f>COUNTIF(A1:A44,"&gt;600")</f>
        <v>1</v>
      </c>
      <c r="D10">
        <f>COUNTIF(A8:A45,"&lt;640")</f>
        <v>30</v>
      </c>
      <c r="E10">
        <v>1</v>
      </c>
    </row>
    <row r="11" ht="12.75">
      <c r="A11" s="4">
        <v>426</v>
      </c>
    </row>
    <row r="12" ht="12.75">
      <c r="A12" s="4">
        <v>429</v>
      </c>
    </row>
    <row r="13" ht="12.75">
      <c r="A13" s="4">
        <v>450</v>
      </c>
    </row>
    <row r="14" ht="12.75">
      <c r="A14" s="4">
        <v>460</v>
      </c>
    </row>
    <row r="15" ht="12.75">
      <c r="A15" s="4">
        <v>461</v>
      </c>
    </row>
    <row r="16" ht="12.75">
      <c r="A16" s="4">
        <v>463</v>
      </c>
    </row>
    <row r="17" ht="12.75">
      <c r="A17" s="4">
        <v>465</v>
      </c>
    </row>
    <row r="18" ht="12.75">
      <c r="A18" s="4">
        <v>466</v>
      </c>
    </row>
    <row r="19" ht="12.75">
      <c r="A19" s="4">
        <v>471</v>
      </c>
    </row>
    <row r="20" ht="12.75">
      <c r="A20" s="4">
        <v>471</v>
      </c>
    </row>
    <row r="21" ht="12.75">
      <c r="A21" s="4">
        <v>472</v>
      </c>
    </row>
    <row r="22" ht="12.75">
      <c r="A22" s="4">
        <v>477</v>
      </c>
    </row>
    <row r="23" ht="12.75">
      <c r="A23" s="4">
        <v>483</v>
      </c>
    </row>
    <row r="24" ht="12.75">
      <c r="A24" s="4">
        <v>485</v>
      </c>
    </row>
    <row r="25" ht="12.75">
      <c r="A25" s="4">
        <v>490</v>
      </c>
    </row>
    <row r="26" ht="12.75">
      <c r="A26" s="4">
        <v>497</v>
      </c>
    </row>
    <row r="27" ht="12.75">
      <c r="A27" s="4">
        <v>497</v>
      </c>
    </row>
    <row r="28" ht="12.75">
      <c r="A28" s="4">
        <v>502</v>
      </c>
    </row>
    <row r="29" ht="12.75">
      <c r="A29" s="4">
        <v>514</v>
      </c>
    </row>
    <row r="30" ht="12.75">
      <c r="A30" s="4">
        <v>520</v>
      </c>
    </row>
    <row r="31" ht="12.75">
      <c r="A31" s="4">
        <v>531</v>
      </c>
    </row>
    <row r="32" ht="12.75">
      <c r="A32" s="4">
        <v>536</v>
      </c>
    </row>
    <row r="33" ht="12.75">
      <c r="A33" s="4">
        <v>563</v>
      </c>
    </row>
    <row r="34" ht="12.75">
      <c r="A34" s="4">
        <v>572</v>
      </c>
    </row>
    <row r="35" ht="12.75">
      <c r="A35" s="4">
        <v>572</v>
      </c>
    </row>
    <row r="36" ht="12.75">
      <c r="A36" s="4">
        <v>597</v>
      </c>
    </row>
    <row r="37" ht="12.75">
      <c r="A37" s="4">
        <v>610</v>
      </c>
    </row>
    <row r="38" ht="15.75">
      <c r="A38" s="2"/>
    </row>
    <row r="39" ht="15.75">
      <c r="A39" s="2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0">
      <selection activeCell="A10" sqref="A1:A16384"/>
    </sheetView>
  </sheetViews>
  <sheetFormatPr defaultColWidth="9.140625" defaultRowHeight="12.75"/>
  <cols>
    <col min="1" max="1" width="11.7109375" style="0" customWidth="1"/>
  </cols>
  <sheetData>
    <row r="1" ht="12.75">
      <c r="A1" s="4">
        <v>247</v>
      </c>
    </row>
    <row r="2" ht="12.75">
      <c r="A2" s="4">
        <v>277</v>
      </c>
    </row>
    <row r="3" ht="12.75">
      <c r="A3" s="4">
        <v>352</v>
      </c>
    </row>
    <row r="4" ht="12.75">
      <c r="A4" s="4">
        <v>352</v>
      </c>
    </row>
    <row r="5" ht="12.75">
      <c r="A5" s="4">
        <v>355</v>
      </c>
    </row>
    <row r="6" ht="12.75">
      <c r="A6" s="4">
        <v>374</v>
      </c>
    </row>
    <row r="7" ht="12.75">
      <c r="A7" s="4">
        <v>382</v>
      </c>
    </row>
    <row r="8" ht="12.75">
      <c r="A8" s="4">
        <v>406</v>
      </c>
    </row>
    <row r="9" ht="12.75">
      <c r="A9" s="4">
        <v>420</v>
      </c>
    </row>
    <row r="10" ht="12.75">
      <c r="A10" s="4">
        <v>421</v>
      </c>
    </row>
    <row r="11" ht="12.75">
      <c r="A11" s="4">
        <v>426</v>
      </c>
    </row>
    <row r="12" ht="12.75">
      <c r="A12" s="4">
        <v>429</v>
      </c>
    </row>
    <row r="13" ht="12.75">
      <c r="A13" s="4">
        <v>450</v>
      </c>
    </row>
    <row r="14" ht="12.75">
      <c r="A14" s="4">
        <v>460</v>
      </c>
    </row>
    <row r="15" ht="12.75">
      <c r="A15" s="4">
        <v>461</v>
      </c>
    </row>
    <row r="16" ht="12.75">
      <c r="A16" s="4">
        <v>463</v>
      </c>
    </row>
    <row r="17" ht="12.75">
      <c r="A17" s="4">
        <v>465</v>
      </c>
    </row>
    <row r="18" ht="12.75">
      <c r="A18" s="4">
        <v>466</v>
      </c>
    </row>
    <row r="19" ht="12.75">
      <c r="A19" s="6">
        <v>471</v>
      </c>
    </row>
    <row r="20" ht="12.75">
      <c r="A20" s="7">
        <v>471</v>
      </c>
    </row>
    <row r="21" ht="12.75">
      <c r="A21" s="4">
        <v>472</v>
      </c>
    </row>
    <row r="22" ht="12.75">
      <c r="A22" s="4">
        <v>477</v>
      </c>
    </row>
    <row r="23" ht="12.75">
      <c r="A23" s="4">
        <v>483</v>
      </c>
    </row>
    <row r="24" ht="12.75">
      <c r="A24" s="4">
        <v>485</v>
      </c>
    </row>
    <row r="25" ht="12.75">
      <c r="A25" s="4">
        <v>490</v>
      </c>
    </row>
    <row r="26" ht="12.75">
      <c r="A26" s="4">
        <v>497</v>
      </c>
    </row>
    <row r="27" ht="12.75">
      <c r="A27" s="4">
        <v>497</v>
      </c>
    </row>
    <row r="28" ht="12.75">
      <c r="A28" s="4">
        <v>502</v>
      </c>
    </row>
    <row r="29" ht="12.75">
      <c r="A29" s="4">
        <v>514</v>
      </c>
    </row>
    <row r="30" ht="12.75">
      <c r="A30" s="4">
        <v>520</v>
      </c>
    </row>
    <row r="31" ht="12.75">
      <c r="A31" s="4">
        <v>531</v>
      </c>
    </row>
    <row r="32" ht="12.75">
      <c r="A32" s="4">
        <v>536</v>
      </c>
    </row>
    <row r="33" ht="12.75">
      <c r="A33" s="4">
        <v>563</v>
      </c>
    </row>
    <row r="34" ht="12.75">
      <c r="A34" s="4">
        <v>572</v>
      </c>
    </row>
    <row r="35" ht="12.75">
      <c r="A35" s="4">
        <v>572</v>
      </c>
    </row>
    <row r="36" ht="12.75">
      <c r="A36" s="4">
        <v>597</v>
      </c>
    </row>
    <row r="37" ht="12.75">
      <c r="A37" s="4">
        <v>610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0">
      <selection activeCell="A3" sqref="A3:A37"/>
    </sheetView>
  </sheetViews>
  <sheetFormatPr defaultColWidth="9.140625" defaultRowHeight="12.75"/>
  <cols>
    <col min="1" max="1" width="11.7109375" style="0" customWidth="1"/>
  </cols>
  <sheetData>
    <row r="1" ht="12.75">
      <c r="A1" s="15">
        <v>497</v>
      </c>
    </row>
    <row r="2" ht="12.75">
      <c r="A2" s="15">
        <v>497</v>
      </c>
    </row>
    <row r="3" ht="12.75">
      <c r="A3" s="9">
        <v>450</v>
      </c>
    </row>
    <row r="4" ht="12.75">
      <c r="A4" s="9">
        <v>477</v>
      </c>
    </row>
    <row r="5" ht="12.75">
      <c r="A5" s="9">
        <v>463</v>
      </c>
    </row>
    <row r="6" ht="12.75">
      <c r="A6" s="9">
        <v>421</v>
      </c>
    </row>
    <row r="7" ht="12.75">
      <c r="A7" s="9">
        <v>483</v>
      </c>
    </row>
    <row r="8" ht="12.75">
      <c r="A8" s="9">
        <v>514</v>
      </c>
    </row>
    <row r="9" ht="12.75">
      <c r="A9" s="9">
        <v>597</v>
      </c>
    </row>
    <row r="10" ht="12.75">
      <c r="A10" s="9">
        <v>426</v>
      </c>
    </row>
    <row r="11" ht="12.75">
      <c r="A11" s="9">
        <v>406</v>
      </c>
    </row>
    <row r="12" ht="12.75">
      <c r="A12" s="9">
        <v>502</v>
      </c>
    </row>
    <row r="13" ht="12.75">
      <c r="A13" s="9">
        <v>471</v>
      </c>
    </row>
    <row r="14" ht="12.75">
      <c r="A14" s="9">
        <v>490</v>
      </c>
    </row>
    <row r="15" ht="12.75">
      <c r="A15" s="9">
        <v>355</v>
      </c>
    </row>
    <row r="16" ht="12.75">
      <c r="A16" s="9">
        <v>382</v>
      </c>
    </row>
    <row r="17" ht="12.75">
      <c r="A17" s="9">
        <v>247</v>
      </c>
    </row>
    <row r="18" ht="12.75">
      <c r="A18" s="9">
        <v>277</v>
      </c>
    </row>
    <row r="19" ht="12.75">
      <c r="A19" s="9">
        <v>352</v>
      </c>
    </row>
    <row r="20" ht="12.75">
      <c r="A20" s="9">
        <v>465</v>
      </c>
    </row>
    <row r="21" ht="12.75">
      <c r="A21" s="9">
        <v>461</v>
      </c>
    </row>
    <row r="22" ht="12.75">
      <c r="A22" s="9">
        <v>352</v>
      </c>
    </row>
    <row r="23" ht="12.75">
      <c r="A23" s="9">
        <v>531</v>
      </c>
    </row>
    <row r="24" ht="12.75">
      <c r="A24" s="9">
        <v>466</v>
      </c>
    </row>
    <row r="25" ht="12.75">
      <c r="A25" s="9">
        <v>429</v>
      </c>
    </row>
    <row r="26" ht="12.75">
      <c r="A26" s="9">
        <v>536</v>
      </c>
    </row>
    <row r="27" ht="12.75">
      <c r="A27" s="9">
        <v>520</v>
      </c>
    </row>
    <row r="28" ht="12.75">
      <c r="A28" s="9">
        <v>572</v>
      </c>
    </row>
    <row r="29" ht="12.75">
      <c r="A29" s="9">
        <v>472</v>
      </c>
    </row>
    <row r="30" ht="12.75">
      <c r="A30" s="9">
        <v>374</v>
      </c>
    </row>
    <row r="31" ht="12.75">
      <c r="A31" s="9">
        <v>572</v>
      </c>
    </row>
    <row r="32" ht="12.75">
      <c r="A32" s="9">
        <v>563</v>
      </c>
    </row>
    <row r="33" ht="12.75">
      <c r="A33" s="9">
        <v>420</v>
      </c>
    </row>
    <row r="34" ht="12.75">
      <c r="A34" s="9">
        <v>610</v>
      </c>
    </row>
    <row r="35" ht="12.75">
      <c r="A35" s="9">
        <v>485</v>
      </c>
    </row>
    <row r="36" ht="12.75">
      <c r="A36" s="9">
        <v>460</v>
      </c>
    </row>
    <row r="37" ht="12.75">
      <c r="A37" s="9">
        <v>471</v>
      </c>
    </row>
    <row r="40" spans="1:3" ht="12.75">
      <c r="A40" s="55" t="s">
        <v>36</v>
      </c>
      <c r="B40" s="55"/>
      <c r="C40" s="1">
        <f>SUM(A3:A37)</f>
        <v>16072</v>
      </c>
    </row>
    <row r="41" spans="1:3" ht="12.75">
      <c r="A41" s="55" t="s">
        <v>37</v>
      </c>
      <c r="B41" s="55"/>
      <c r="C41" s="1">
        <v>35</v>
      </c>
    </row>
    <row r="42" spans="1:3" ht="12.75">
      <c r="A42" s="16" t="s">
        <v>58</v>
      </c>
      <c r="C42" s="1">
        <f>C40/C41</f>
        <v>459.2</v>
      </c>
    </row>
  </sheetData>
  <sheetProtection/>
  <mergeCells count="2">
    <mergeCell ref="A40:B40"/>
    <mergeCell ref="A41:B4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8">
      <selection activeCell="A39" sqref="A39:B40"/>
    </sheetView>
  </sheetViews>
  <sheetFormatPr defaultColWidth="9.140625" defaultRowHeight="12.75"/>
  <cols>
    <col min="1" max="1" width="42.7109375" style="0" customWidth="1"/>
    <col min="2" max="2" width="14.00390625" style="0" customWidth="1"/>
    <col min="3" max="3" width="22.140625" style="1" customWidth="1"/>
    <col min="4" max="4" width="29.57421875" style="0" customWidth="1"/>
    <col min="5" max="5" width="22.421875" style="0" customWidth="1"/>
  </cols>
  <sheetData>
    <row r="1" spans="1:8" ht="15.75">
      <c r="A1" s="10"/>
      <c r="B1" s="17" t="s">
        <v>59</v>
      </c>
      <c r="C1" s="2" t="s">
        <v>60</v>
      </c>
      <c r="D1" s="17" t="s">
        <v>61</v>
      </c>
      <c r="G1" t="s">
        <v>62</v>
      </c>
      <c r="H1">
        <v>459.2</v>
      </c>
    </row>
    <row r="2" spans="1:4" ht="12.75">
      <c r="A2" s="10"/>
      <c r="B2" s="4">
        <v>450</v>
      </c>
      <c r="C2" s="4">
        <f>B2-459.2</f>
        <v>-9.199999999999989</v>
      </c>
      <c r="D2" s="4">
        <f>C2*C2</f>
        <v>84.63999999999979</v>
      </c>
    </row>
    <row r="3" spans="1:4" ht="12.75">
      <c r="A3" s="10"/>
      <c r="B3" s="4">
        <v>477</v>
      </c>
      <c r="C3" s="4">
        <f aca="true" t="shared" si="0" ref="C3:C36">B3-459.2</f>
        <v>17.80000000000001</v>
      </c>
      <c r="D3" s="4">
        <f aca="true" t="shared" si="1" ref="D3:D36">C3*C3</f>
        <v>316.84000000000043</v>
      </c>
    </row>
    <row r="4" spans="1:4" ht="12.75">
      <c r="A4" s="10"/>
      <c r="B4" s="4">
        <v>463</v>
      </c>
      <c r="C4" s="4">
        <f t="shared" si="0"/>
        <v>3.8000000000000114</v>
      </c>
      <c r="D4" s="4">
        <f t="shared" si="1"/>
        <v>14.440000000000087</v>
      </c>
    </row>
    <row r="5" spans="1:4" ht="12.75">
      <c r="A5" s="10"/>
      <c r="B5" s="4">
        <v>421</v>
      </c>
      <c r="C5" s="4">
        <f t="shared" si="0"/>
        <v>-38.19999999999999</v>
      </c>
      <c r="D5" s="4">
        <f t="shared" si="1"/>
        <v>1459.239999999999</v>
      </c>
    </row>
    <row r="6" spans="1:4" ht="12.75">
      <c r="A6" s="10"/>
      <c r="B6" s="4">
        <v>483</v>
      </c>
      <c r="C6" s="4">
        <f t="shared" si="0"/>
        <v>23.80000000000001</v>
      </c>
      <c r="D6" s="4">
        <f t="shared" si="1"/>
        <v>566.4400000000005</v>
      </c>
    </row>
    <row r="7" spans="1:4" ht="12.75">
      <c r="A7" s="10"/>
      <c r="B7" s="4">
        <v>514</v>
      </c>
      <c r="C7" s="4">
        <f t="shared" si="0"/>
        <v>54.80000000000001</v>
      </c>
      <c r="D7" s="4">
        <f t="shared" si="1"/>
        <v>3003.0400000000013</v>
      </c>
    </row>
    <row r="8" spans="1:4" ht="12.75">
      <c r="A8" s="10"/>
      <c r="B8" s="4">
        <v>597</v>
      </c>
      <c r="C8" s="4">
        <f t="shared" si="0"/>
        <v>137.8</v>
      </c>
      <c r="D8" s="4">
        <f t="shared" si="1"/>
        <v>18988.840000000004</v>
      </c>
    </row>
    <row r="9" spans="1:4" ht="12.75">
      <c r="A9" s="10"/>
      <c r="B9" s="4">
        <v>426</v>
      </c>
      <c r="C9" s="4">
        <f t="shared" si="0"/>
        <v>-33.19999999999999</v>
      </c>
      <c r="D9" s="4">
        <f t="shared" si="1"/>
        <v>1102.2399999999993</v>
      </c>
    </row>
    <row r="10" spans="1:4" ht="12.75">
      <c r="A10" s="10"/>
      <c r="B10" s="4">
        <v>406</v>
      </c>
      <c r="C10" s="4">
        <f t="shared" si="0"/>
        <v>-53.19999999999999</v>
      </c>
      <c r="D10" s="4">
        <f t="shared" si="1"/>
        <v>2830.239999999999</v>
      </c>
    </row>
    <row r="11" spans="1:4" ht="12.75">
      <c r="A11" s="10"/>
      <c r="B11" s="4">
        <v>502</v>
      </c>
      <c r="C11" s="4">
        <f t="shared" si="0"/>
        <v>42.80000000000001</v>
      </c>
      <c r="D11" s="4">
        <f t="shared" si="1"/>
        <v>1831.840000000001</v>
      </c>
    </row>
    <row r="12" spans="1:4" ht="12.75">
      <c r="A12" s="10"/>
      <c r="B12" s="4">
        <v>471</v>
      </c>
      <c r="C12" s="4">
        <f t="shared" si="0"/>
        <v>11.800000000000011</v>
      </c>
      <c r="D12" s="4">
        <f t="shared" si="1"/>
        <v>139.24000000000026</v>
      </c>
    </row>
    <row r="13" spans="1:4" ht="12.75">
      <c r="A13" s="10"/>
      <c r="B13" s="4">
        <v>490</v>
      </c>
      <c r="C13" s="4">
        <f t="shared" si="0"/>
        <v>30.80000000000001</v>
      </c>
      <c r="D13" s="4">
        <f t="shared" si="1"/>
        <v>948.6400000000007</v>
      </c>
    </row>
    <row r="14" spans="1:4" ht="12.75">
      <c r="A14" s="10"/>
      <c r="B14" s="4">
        <v>355</v>
      </c>
      <c r="C14" s="4">
        <f t="shared" si="0"/>
        <v>-104.19999999999999</v>
      </c>
      <c r="D14" s="4">
        <f t="shared" si="1"/>
        <v>10857.639999999998</v>
      </c>
    </row>
    <row r="15" spans="1:4" ht="12.75">
      <c r="A15" s="10"/>
      <c r="B15" s="4">
        <v>382</v>
      </c>
      <c r="C15" s="4">
        <f t="shared" si="0"/>
        <v>-77.19999999999999</v>
      </c>
      <c r="D15" s="4">
        <f t="shared" si="1"/>
        <v>5959.839999999998</v>
      </c>
    </row>
    <row r="16" spans="1:4" ht="12.75">
      <c r="A16" s="10"/>
      <c r="B16" s="4">
        <v>247</v>
      </c>
      <c r="C16" s="4">
        <f t="shared" si="0"/>
        <v>-212.2</v>
      </c>
      <c r="D16" s="4">
        <f t="shared" si="1"/>
        <v>45028.84</v>
      </c>
    </row>
    <row r="17" spans="1:4" ht="12.75">
      <c r="A17" s="10"/>
      <c r="B17" s="4">
        <v>277</v>
      </c>
      <c r="C17" s="4">
        <f t="shared" si="0"/>
        <v>-182.2</v>
      </c>
      <c r="D17" s="4">
        <f t="shared" si="1"/>
        <v>33196.84</v>
      </c>
    </row>
    <row r="18" spans="1:4" ht="12.75">
      <c r="A18" s="10"/>
      <c r="B18" s="4">
        <v>352</v>
      </c>
      <c r="C18" s="4">
        <f t="shared" si="0"/>
        <v>-107.19999999999999</v>
      </c>
      <c r="D18" s="4">
        <f t="shared" si="1"/>
        <v>11491.839999999998</v>
      </c>
    </row>
    <row r="19" spans="1:4" ht="12.75">
      <c r="A19" s="10"/>
      <c r="B19" s="4">
        <v>465</v>
      </c>
      <c r="C19" s="4">
        <f t="shared" si="0"/>
        <v>5.800000000000011</v>
      </c>
      <c r="D19" s="4">
        <f t="shared" si="1"/>
        <v>33.64000000000013</v>
      </c>
    </row>
    <row r="20" spans="1:4" ht="12.75">
      <c r="A20" s="10"/>
      <c r="B20" s="4">
        <v>461</v>
      </c>
      <c r="C20" s="4">
        <f t="shared" si="0"/>
        <v>1.8000000000000114</v>
      </c>
      <c r="D20" s="4">
        <f t="shared" si="1"/>
        <v>3.240000000000041</v>
      </c>
    </row>
    <row r="21" spans="1:4" ht="12.75">
      <c r="A21" s="10"/>
      <c r="B21" s="4">
        <v>352</v>
      </c>
      <c r="C21" s="4">
        <f t="shared" si="0"/>
        <v>-107.19999999999999</v>
      </c>
      <c r="D21" s="4">
        <f t="shared" si="1"/>
        <v>11491.839999999998</v>
      </c>
    </row>
    <row r="22" spans="1:4" ht="12.75">
      <c r="A22" s="10"/>
      <c r="B22" s="4">
        <v>531</v>
      </c>
      <c r="C22" s="4">
        <f t="shared" si="0"/>
        <v>71.80000000000001</v>
      </c>
      <c r="D22" s="4">
        <f t="shared" si="1"/>
        <v>5155.240000000002</v>
      </c>
    </row>
    <row r="23" spans="1:4" ht="12.75">
      <c r="A23" s="10"/>
      <c r="B23" s="4">
        <v>466</v>
      </c>
      <c r="C23" s="4">
        <f t="shared" si="0"/>
        <v>6.800000000000011</v>
      </c>
      <c r="D23" s="4">
        <f t="shared" si="1"/>
        <v>46.24000000000015</v>
      </c>
    </row>
    <row r="24" spans="1:4" ht="12.75">
      <c r="A24" s="10"/>
      <c r="B24" s="4">
        <v>429</v>
      </c>
      <c r="C24" s="4">
        <f t="shared" si="0"/>
        <v>-30.19999999999999</v>
      </c>
      <c r="D24" s="4">
        <f t="shared" si="1"/>
        <v>912.0399999999993</v>
      </c>
    </row>
    <row r="25" spans="1:4" ht="12.75">
      <c r="A25" s="10"/>
      <c r="B25" s="4">
        <v>536</v>
      </c>
      <c r="C25" s="4">
        <f t="shared" si="0"/>
        <v>76.80000000000001</v>
      </c>
      <c r="D25" s="4">
        <f t="shared" si="1"/>
        <v>5898.240000000002</v>
      </c>
    </row>
    <row r="26" spans="1:4" ht="12.75">
      <c r="A26" s="10"/>
      <c r="B26" s="4">
        <v>520</v>
      </c>
      <c r="C26" s="4">
        <f t="shared" si="0"/>
        <v>60.80000000000001</v>
      </c>
      <c r="D26" s="4">
        <f t="shared" si="1"/>
        <v>3696.6400000000012</v>
      </c>
    </row>
    <row r="27" spans="1:4" ht="12.75">
      <c r="A27" s="10"/>
      <c r="B27" s="4">
        <v>572</v>
      </c>
      <c r="C27" s="4">
        <f t="shared" si="0"/>
        <v>112.80000000000001</v>
      </c>
      <c r="D27" s="4">
        <f t="shared" si="1"/>
        <v>12723.840000000002</v>
      </c>
    </row>
    <row r="28" spans="1:4" ht="12.75">
      <c r="A28" s="10"/>
      <c r="B28" s="4">
        <v>472</v>
      </c>
      <c r="C28" s="4">
        <f t="shared" si="0"/>
        <v>12.800000000000011</v>
      </c>
      <c r="D28" s="4">
        <f t="shared" si="1"/>
        <v>163.8400000000003</v>
      </c>
    </row>
    <row r="29" spans="1:4" ht="12.75">
      <c r="A29" s="10"/>
      <c r="B29" s="4">
        <v>374</v>
      </c>
      <c r="C29" s="4">
        <f t="shared" si="0"/>
        <v>-85.19999999999999</v>
      </c>
      <c r="D29" s="4">
        <f t="shared" si="1"/>
        <v>7259.039999999998</v>
      </c>
    </row>
    <row r="30" spans="1:4" ht="12.75">
      <c r="A30" s="10"/>
      <c r="B30" s="4">
        <v>572</v>
      </c>
      <c r="C30" s="4">
        <f t="shared" si="0"/>
        <v>112.80000000000001</v>
      </c>
      <c r="D30" s="4">
        <f t="shared" si="1"/>
        <v>12723.840000000002</v>
      </c>
    </row>
    <row r="31" spans="1:4" ht="12.75">
      <c r="A31" s="10"/>
      <c r="B31" s="4">
        <v>563</v>
      </c>
      <c r="C31" s="4">
        <f t="shared" si="0"/>
        <v>103.80000000000001</v>
      </c>
      <c r="D31" s="4">
        <f t="shared" si="1"/>
        <v>10774.440000000002</v>
      </c>
    </row>
    <row r="32" spans="1:4" ht="12.75">
      <c r="A32" s="10"/>
      <c r="B32" s="4">
        <v>420</v>
      </c>
      <c r="C32" s="4">
        <f t="shared" si="0"/>
        <v>-39.19999999999999</v>
      </c>
      <c r="D32" s="4">
        <f t="shared" si="1"/>
        <v>1536.6399999999992</v>
      </c>
    </row>
    <row r="33" spans="1:4" ht="12.75">
      <c r="A33" s="10"/>
      <c r="B33" s="4">
        <v>610</v>
      </c>
      <c r="C33" s="4">
        <f t="shared" si="0"/>
        <v>150.8</v>
      </c>
      <c r="D33" s="4">
        <f t="shared" si="1"/>
        <v>22740.640000000003</v>
      </c>
    </row>
    <row r="34" spans="1:4" ht="12.75">
      <c r="A34" s="10"/>
      <c r="B34" s="4">
        <v>485</v>
      </c>
      <c r="C34" s="4">
        <f t="shared" si="0"/>
        <v>25.80000000000001</v>
      </c>
      <c r="D34" s="4">
        <f t="shared" si="1"/>
        <v>665.6400000000006</v>
      </c>
    </row>
    <row r="35" spans="1:4" ht="12.75">
      <c r="A35" s="10"/>
      <c r="B35" s="4">
        <v>460</v>
      </c>
      <c r="C35" s="4">
        <f t="shared" si="0"/>
        <v>0.8000000000000114</v>
      </c>
      <c r="D35" s="4">
        <f t="shared" si="1"/>
        <v>0.6400000000000182</v>
      </c>
    </row>
    <row r="36" spans="1:4" ht="12.75">
      <c r="A36" s="10"/>
      <c r="B36" s="4">
        <v>471</v>
      </c>
      <c r="C36" s="4">
        <f t="shared" si="0"/>
        <v>11.800000000000011</v>
      </c>
      <c r="D36" s="4">
        <f t="shared" si="1"/>
        <v>139.24000000000026</v>
      </c>
    </row>
    <row r="37" spans="1:5" ht="15.75">
      <c r="A37" s="17" t="s">
        <v>63</v>
      </c>
      <c r="B37" s="2">
        <f>SUM(B2:B36)</f>
        <v>16072</v>
      </c>
      <c r="C37" s="18">
        <f>SUM(C2:C36)</f>
        <v>2.2737367544323206E-13</v>
      </c>
      <c r="D37" s="19">
        <f>SUM(D2:D36)</f>
        <v>233785.6</v>
      </c>
      <c r="E37" s="20" t="s">
        <v>64</v>
      </c>
    </row>
    <row r="39" spans="1:2" ht="12.75">
      <c r="A39" s="16" t="s">
        <v>66</v>
      </c>
      <c r="B39" s="1">
        <f>D37/34</f>
        <v>6876.047058823529</v>
      </c>
    </row>
    <row r="40" spans="1:2" ht="12.75">
      <c r="A40" s="16" t="s">
        <v>65</v>
      </c>
      <c r="B40" s="1">
        <f>SQRT(B39)</f>
        <v>82.9219335207732</v>
      </c>
    </row>
    <row r="42" spans="1:2" ht="12.75">
      <c r="A42" t="s">
        <v>67</v>
      </c>
      <c r="B42" s="56" t="s">
        <v>69</v>
      </c>
    </row>
    <row r="43" spans="1:2" ht="12.75">
      <c r="A43" t="s">
        <v>68</v>
      </c>
      <c r="B43" s="56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</sheetData>
  <sheetProtection/>
  <mergeCells count="1">
    <mergeCell ref="B42:B4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12.28125" style="0" customWidth="1"/>
    <col min="5" max="5" width="27.00390625" style="0" customWidth="1"/>
    <col min="6" max="6" width="18.140625" style="0" customWidth="1"/>
    <col min="7" max="7" width="23.421875" style="0" customWidth="1"/>
    <col min="8" max="8" width="24.57421875" style="1" customWidth="1"/>
  </cols>
  <sheetData>
    <row r="1" spans="1:5" ht="15.75">
      <c r="A1" s="61" t="s">
        <v>70</v>
      </c>
      <c r="B1" s="62"/>
      <c r="C1" s="62"/>
      <c r="D1" s="62"/>
      <c r="E1" s="62"/>
    </row>
    <row r="2" spans="1:5" ht="15.75">
      <c r="A2" s="23"/>
      <c r="B2" s="22"/>
      <c r="C2" s="22"/>
      <c r="D2" s="22"/>
      <c r="E2" s="22"/>
    </row>
    <row r="3" spans="1:8" ht="12.75">
      <c r="A3" s="63" t="s">
        <v>71</v>
      </c>
      <c r="B3" s="64"/>
      <c r="C3" s="24" t="s">
        <v>58</v>
      </c>
      <c r="D3" s="63" t="s">
        <v>65</v>
      </c>
      <c r="E3" s="64"/>
      <c r="F3" s="24" t="s">
        <v>64</v>
      </c>
      <c r="G3" s="24" t="s">
        <v>74</v>
      </c>
      <c r="H3" s="26" t="s">
        <v>75</v>
      </c>
    </row>
    <row r="4" spans="1:8" ht="12.75">
      <c r="A4" s="59" t="s">
        <v>72</v>
      </c>
      <c r="B4" s="60"/>
      <c r="C4" s="10">
        <v>456.75</v>
      </c>
      <c r="D4" s="59">
        <v>57.27</v>
      </c>
      <c r="E4" s="60"/>
      <c r="F4" s="4">
        <v>49.191</v>
      </c>
      <c r="G4" s="4">
        <v>15</v>
      </c>
      <c r="H4" s="4">
        <v>3279.4</v>
      </c>
    </row>
    <row r="5" spans="1:8" ht="12.75">
      <c r="A5" s="59" t="s">
        <v>73</v>
      </c>
      <c r="B5" s="60"/>
      <c r="C5" s="10">
        <v>461.26</v>
      </c>
      <c r="D5" s="59">
        <v>101.22</v>
      </c>
      <c r="E5" s="60"/>
      <c r="F5" s="4">
        <v>184.41768</v>
      </c>
      <c r="G5" s="4">
        <v>18</v>
      </c>
      <c r="H5" s="4">
        <v>10245.43</v>
      </c>
    </row>
    <row r="6" spans="1:8" ht="12.75">
      <c r="A6" s="12"/>
      <c r="B6" s="21"/>
      <c r="C6" s="21"/>
      <c r="D6" s="12"/>
      <c r="E6" s="21"/>
      <c r="H6" s="1">
        <f>SUM(H4:H5)</f>
        <v>13524.83</v>
      </c>
    </row>
    <row r="7" spans="1:8" ht="12.75">
      <c r="A7" s="12"/>
      <c r="B7" s="21"/>
      <c r="C7" s="21"/>
      <c r="D7" s="12"/>
      <c r="E7" s="21"/>
      <c r="G7" s="16" t="s">
        <v>76</v>
      </c>
      <c r="H7" s="25">
        <f>SQRT(H6)</f>
        <v>116.2963026067467</v>
      </c>
    </row>
    <row r="8" spans="1:5" ht="12.75">
      <c r="A8" s="12"/>
      <c r="B8" s="21"/>
      <c r="C8" s="21"/>
      <c r="D8" s="12"/>
      <c r="E8" s="21"/>
    </row>
    <row r="9" spans="1:5" ht="12.75">
      <c r="A9" s="57" t="s">
        <v>77</v>
      </c>
      <c r="B9" s="58"/>
      <c r="C9" s="21">
        <f>C5-C4</f>
        <v>4.509999999999991</v>
      </c>
      <c r="D9" s="12"/>
      <c r="E9" s="21"/>
    </row>
    <row r="10" spans="1:5" ht="12.75">
      <c r="A10" s="57" t="s">
        <v>78</v>
      </c>
      <c r="B10" s="58"/>
      <c r="C10" s="21">
        <f>C9/H7</f>
        <v>0.038780252672782324</v>
      </c>
      <c r="D10" s="12"/>
      <c r="E10" s="21"/>
    </row>
    <row r="11" spans="1:5" ht="12.75">
      <c r="A11" s="12"/>
      <c r="B11" s="21"/>
      <c r="C11" s="21"/>
      <c r="D11" s="12"/>
      <c r="E11" s="21"/>
    </row>
    <row r="12" spans="1:5" ht="12.75">
      <c r="A12" s="12"/>
      <c r="B12" s="21"/>
      <c r="C12" s="21"/>
      <c r="D12" s="12"/>
      <c r="E12" s="21"/>
    </row>
    <row r="13" spans="1:5" ht="12.75">
      <c r="A13" s="12"/>
      <c r="B13" s="21"/>
      <c r="C13" s="21"/>
      <c r="D13" s="12"/>
      <c r="E13" s="21"/>
    </row>
    <row r="14" spans="1:5" ht="12.75">
      <c r="A14" s="12"/>
      <c r="B14" s="21"/>
      <c r="C14" s="21"/>
      <c r="D14" s="12"/>
      <c r="E14" s="21"/>
    </row>
    <row r="15" spans="1:5" ht="12.75">
      <c r="A15" s="12"/>
      <c r="B15" s="21"/>
      <c r="C15" s="21"/>
      <c r="D15" s="12"/>
      <c r="E15" s="21"/>
    </row>
    <row r="16" spans="1:5" ht="12.75">
      <c r="A16" s="12"/>
      <c r="B16" s="21"/>
      <c r="C16" s="21"/>
      <c r="D16" s="12"/>
      <c r="E16" s="21"/>
    </row>
    <row r="17" spans="1:5" ht="12.75">
      <c r="A17" s="12"/>
      <c r="B17" s="21"/>
      <c r="C17" s="21"/>
      <c r="D17" s="12"/>
      <c r="E17" s="21"/>
    </row>
    <row r="18" spans="1:5" ht="12.75">
      <c r="A18" s="12"/>
      <c r="B18" s="21"/>
      <c r="C18" s="21"/>
      <c r="D18" s="12"/>
      <c r="E18" s="21"/>
    </row>
    <row r="19" spans="1:5" ht="12.75">
      <c r="A19" s="12"/>
      <c r="B19" s="21"/>
      <c r="C19" s="21"/>
      <c r="D19" s="12"/>
      <c r="E19" s="21"/>
    </row>
    <row r="20" spans="1:5" ht="12.75">
      <c r="A20" s="12"/>
      <c r="B20" s="21"/>
      <c r="C20" s="21"/>
      <c r="D20" s="12"/>
      <c r="E20" s="21"/>
    </row>
    <row r="21" spans="1:5" ht="12.75">
      <c r="A21" s="12"/>
      <c r="B21" s="21"/>
      <c r="C21" s="21"/>
      <c r="D21" s="12"/>
      <c r="E21" s="21"/>
    </row>
    <row r="22" spans="1:5" ht="12.75">
      <c r="A22" s="12"/>
      <c r="B22" s="21"/>
      <c r="C22" s="21"/>
      <c r="D22" s="12"/>
      <c r="E22" s="21"/>
    </row>
    <row r="23" spans="1:5" ht="12.75">
      <c r="A23" s="12"/>
      <c r="B23" s="21"/>
      <c r="C23" s="21"/>
      <c r="D23" s="12"/>
      <c r="E23" s="21"/>
    </row>
    <row r="24" spans="1:5" ht="12.75">
      <c r="A24" s="12"/>
      <c r="B24" s="21"/>
      <c r="C24" s="21"/>
      <c r="D24" s="12"/>
      <c r="E24" s="21"/>
    </row>
    <row r="25" spans="1:5" ht="12.75">
      <c r="A25" s="12"/>
      <c r="B25" s="21"/>
      <c r="C25" s="21"/>
      <c r="D25" s="12"/>
      <c r="E25" s="21"/>
    </row>
    <row r="26" spans="1:5" ht="12.75">
      <c r="A26" s="12"/>
      <c r="B26" s="21"/>
      <c r="C26" s="21"/>
      <c r="D26" s="12"/>
      <c r="E26" s="21"/>
    </row>
    <row r="27" spans="1:5" ht="12.75">
      <c r="A27" s="12"/>
      <c r="B27" s="21"/>
      <c r="C27" s="21"/>
      <c r="D27" s="12"/>
      <c r="E27" s="21"/>
    </row>
    <row r="28" spans="1:5" ht="12.75">
      <c r="A28" s="12"/>
      <c r="B28" s="21"/>
      <c r="C28" s="21"/>
      <c r="D28" s="12"/>
      <c r="E28" s="21"/>
    </row>
    <row r="29" spans="1:5" ht="12.75">
      <c r="A29" s="12"/>
      <c r="B29" s="21"/>
      <c r="C29" s="21"/>
      <c r="D29" s="12"/>
      <c r="E29" s="21"/>
    </row>
    <row r="30" spans="1:5" ht="12.75">
      <c r="A30" s="12"/>
      <c r="B30" s="21"/>
      <c r="C30" s="21"/>
      <c r="D30" s="12"/>
      <c r="E30" s="21"/>
    </row>
    <row r="31" spans="1:5" ht="12.75">
      <c r="A31" s="12"/>
      <c r="B31" s="21"/>
      <c r="C31" s="21"/>
      <c r="D31" s="12"/>
      <c r="E31" s="21"/>
    </row>
    <row r="32" spans="1:5" ht="12.75">
      <c r="A32" s="12"/>
      <c r="B32" s="21"/>
      <c r="C32" s="21"/>
      <c r="D32" s="12"/>
      <c r="E32" s="21"/>
    </row>
    <row r="33" spans="1:5" ht="12.75">
      <c r="A33" s="12"/>
      <c r="B33" s="21"/>
      <c r="C33" s="21"/>
      <c r="D33" s="12"/>
      <c r="E33" s="21"/>
    </row>
    <row r="34" spans="1:5" ht="12.75">
      <c r="A34" s="12"/>
      <c r="B34" s="21"/>
      <c r="C34" s="21"/>
      <c r="D34" s="12"/>
      <c r="E34" s="21"/>
    </row>
    <row r="35" spans="1:5" ht="12.75">
      <c r="A35" s="12"/>
      <c r="B35" s="21"/>
      <c r="C35" s="21"/>
      <c r="D35" s="12"/>
      <c r="E35" s="21"/>
    </row>
    <row r="36" spans="1:5" ht="12.75">
      <c r="A36" s="12"/>
      <c r="B36" s="21"/>
      <c r="C36" s="21"/>
      <c r="D36" s="12"/>
      <c r="E36" s="21"/>
    </row>
    <row r="37" spans="1:5" ht="12.75">
      <c r="A37" s="21"/>
      <c r="B37" s="21"/>
      <c r="C37" s="21"/>
      <c r="D37" s="21"/>
      <c r="E37" s="21"/>
    </row>
    <row r="38" spans="1:5" ht="12.75">
      <c r="A38" s="21"/>
      <c r="B38" s="21"/>
      <c r="C38" s="21"/>
      <c r="D38" s="21"/>
      <c r="E38" s="21"/>
    </row>
  </sheetData>
  <sheetProtection/>
  <mergeCells count="9">
    <mergeCell ref="A9:B9"/>
    <mergeCell ref="A10:B10"/>
    <mergeCell ref="A5:B5"/>
    <mergeCell ref="D5:E5"/>
    <mergeCell ref="A1:E1"/>
    <mergeCell ref="A4:B4"/>
    <mergeCell ref="A3:B3"/>
    <mergeCell ref="D3:E3"/>
    <mergeCell ref="D4:E4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0">
      <selection activeCell="G43" sqref="G43"/>
    </sheetView>
  </sheetViews>
  <sheetFormatPr defaultColWidth="9.140625" defaultRowHeight="12.75"/>
  <cols>
    <col min="1" max="1" width="9.140625" style="1" customWidth="1"/>
  </cols>
  <sheetData>
    <row r="1" spans="1:9" ht="15.75">
      <c r="A1" s="65" t="s">
        <v>79</v>
      </c>
      <c r="B1" s="54" t="s">
        <v>4</v>
      </c>
      <c r="C1" s="54"/>
      <c r="D1" s="54"/>
      <c r="E1" s="54" t="s">
        <v>5</v>
      </c>
      <c r="F1" s="54"/>
      <c r="G1" s="54"/>
      <c r="I1" s="21"/>
    </row>
    <row r="2" spans="1:10" ht="15.75">
      <c r="A2" s="66"/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3</v>
      </c>
      <c r="I2" s="40"/>
      <c r="J2" s="40"/>
    </row>
    <row r="3" spans="1:10" ht="12.75">
      <c r="A3" s="4" t="s">
        <v>80</v>
      </c>
      <c r="B3" s="14">
        <v>42</v>
      </c>
      <c r="C3" s="14">
        <v>31</v>
      </c>
      <c r="D3" s="14">
        <v>1</v>
      </c>
      <c r="E3" s="14">
        <v>75</v>
      </c>
      <c r="F3" s="14">
        <v>41</v>
      </c>
      <c r="G3" s="14">
        <v>16</v>
      </c>
      <c r="I3" s="41"/>
      <c r="J3" s="28"/>
    </row>
    <row r="4" spans="1:10" ht="12.75">
      <c r="A4" s="4" t="s">
        <v>80</v>
      </c>
      <c r="B4" s="14">
        <v>42</v>
      </c>
      <c r="C4" s="14">
        <v>31</v>
      </c>
      <c r="D4" s="14">
        <v>0</v>
      </c>
      <c r="E4" s="14">
        <v>75</v>
      </c>
      <c r="F4" s="14">
        <v>41</v>
      </c>
      <c r="G4" s="14">
        <v>17</v>
      </c>
      <c r="I4" s="28"/>
      <c r="J4" s="28"/>
    </row>
    <row r="5" spans="1:10" ht="12.75">
      <c r="A5" s="4" t="s">
        <v>73</v>
      </c>
      <c r="B5" s="4">
        <v>42</v>
      </c>
      <c r="C5" s="4">
        <v>31</v>
      </c>
      <c r="D5" s="4" t="s">
        <v>7</v>
      </c>
      <c r="E5" s="4">
        <v>75</v>
      </c>
      <c r="F5" s="4">
        <v>41</v>
      </c>
      <c r="G5" s="4" t="s">
        <v>8</v>
      </c>
      <c r="I5" s="28"/>
      <c r="J5" s="28"/>
    </row>
    <row r="6" spans="1:10" ht="12.75">
      <c r="A6" s="4" t="s">
        <v>73</v>
      </c>
      <c r="B6" s="4">
        <v>42</v>
      </c>
      <c r="C6" s="4">
        <v>30</v>
      </c>
      <c r="D6" s="4" t="s">
        <v>9</v>
      </c>
      <c r="E6" s="4">
        <v>75</v>
      </c>
      <c r="F6" s="4">
        <v>41</v>
      </c>
      <c r="G6" s="4" t="s">
        <v>10</v>
      </c>
      <c r="I6" s="28"/>
      <c r="J6" s="28"/>
    </row>
    <row r="7" spans="1:10" ht="12.75">
      <c r="A7" s="4" t="s">
        <v>80</v>
      </c>
      <c r="B7" s="4">
        <v>42</v>
      </c>
      <c r="C7" s="4">
        <v>31</v>
      </c>
      <c r="D7" s="4">
        <v>0</v>
      </c>
      <c r="E7" s="4">
        <v>75</v>
      </c>
      <c r="F7" s="4">
        <v>41</v>
      </c>
      <c r="G7" s="4">
        <v>17</v>
      </c>
      <c r="I7" s="28"/>
      <c r="J7" s="28"/>
    </row>
    <row r="8" spans="1:10" ht="12.75">
      <c r="A8" s="4" t="s">
        <v>80</v>
      </c>
      <c r="B8" s="4">
        <v>42</v>
      </c>
      <c r="C8" s="4">
        <v>31</v>
      </c>
      <c r="D8" s="4">
        <v>1</v>
      </c>
      <c r="E8" s="4">
        <v>75</v>
      </c>
      <c r="F8" s="4">
        <v>41</v>
      </c>
      <c r="G8" s="4">
        <v>16</v>
      </c>
      <c r="I8" s="28"/>
      <c r="J8" s="28"/>
    </row>
    <row r="9" spans="1:10" ht="12.75">
      <c r="A9" s="4" t="s">
        <v>73</v>
      </c>
      <c r="B9" s="4">
        <v>42</v>
      </c>
      <c r="C9" s="4">
        <v>30</v>
      </c>
      <c r="D9" s="4" t="s">
        <v>11</v>
      </c>
      <c r="E9" s="4">
        <v>75</v>
      </c>
      <c r="F9" s="4">
        <v>41</v>
      </c>
      <c r="G9" s="4" t="s">
        <v>12</v>
      </c>
      <c r="I9" s="28"/>
      <c r="J9" s="28"/>
    </row>
    <row r="10" spans="1:10" ht="12.75">
      <c r="A10" s="4" t="s">
        <v>73</v>
      </c>
      <c r="B10" s="4">
        <v>42</v>
      </c>
      <c r="C10" s="4">
        <v>30</v>
      </c>
      <c r="D10" s="4" t="s">
        <v>13</v>
      </c>
      <c r="E10" s="4">
        <v>75</v>
      </c>
      <c r="F10" s="4">
        <v>41</v>
      </c>
      <c r="G10" s="4" t="s">
        <v>14</v>
      </c>
      <c r="I10" s="28"/>
      <c r="J10" s="28"/>
    </row>
    <row r="11" spans="1:10" ht="12.75">
      <c r="A11" s="4" t="s">
        <v>73</v>
      </c>
      <c r="B11" s="4">
        <v>42</v>
      </c>
      <c r="C11" s="4">
        <v>31</v>
      </c>
      <c r="D11" s="4" t="s">
        <v>15</v>
      </c>
      <c r="E11" s="4">
        <v>75</v>
      </c>
      <c r="F11" s="4">
        <v>41</v>
      </c>
      <c r="G11" s="4" t="s">
        <v>16</v>
      </c>
      <c r="I11" s="28"/>
      <c r="J11" s="28"/>
    </row>
    <row r="12" spans="1:10" ht="12.75">
      <c r="A12" s="4" t="s">
        <v>73</v>
      </c>
      <c r="B12" s="4">
        <v>42</v>
      </c>
      <c r="C12" s="4">
        <v>31</v>
      </c>
      <c r="D12" s="4" t="s">
        <v>17</v>
      </c>
      <c r="E12" s="4">
        <v>75</v>
      </c>
      <c r="F12" s="4">
        <v>41</v>
      </c>
      <c r="G12" s="4" t="s">
        <v>18</v>
      </c>
      <c r="I12" s="28"/>
      <c r="J12" s="28"/>
    </row>
    <row r="13" spans="1:10" ht="12.75">
      <c r="A13" s="4" t="s">
        <v>80</v>
      </c>
      <c r="B13" s="4">
        <v>42</v>
      </c>
      <c r="C13" s="4">
        <v>31</v>
      </c>
      <c r="D13" s="4">
        <v>1</v>
      </c>
      <c r="E13" s="4">
        <v>75</v>
      </c>
      <c r="F13" s="4">
        <v>41</v>
      </c>
      <c r="G13" s="4">
        <v>15</v>
      </c>
      <c r="I13" s="28"/>
      <c r="J13" s="28"/>
    </row>
    <row r="14" spans="1:10" ht="12.75">
      <c r="A14" s="4" t="s">
        <v>80</v>
      </c>
      <c r="B14" s="4">
        <v>42</v>
      </c>
      <c r="C14" s="4">
        <v>30</v>
      </c>
      <c r="D14" s="4">
        <v>58</v>
      </c>
      <c r="E14" s="4">
        <v>75</v>
      </c>
      <c r="F14" s="4">
        <v>41</v>
      </c>
      <c r="G14" s="4">
        <v>20</v>
      </c>
      <c r="I14" s="28"/>
      <c r="J14" s="28"/>
    </row>
    <row r="15" spans="1:10" ht="12.75">
      <c r="A15" s="4" t="s">
        <v>73</v>
      </c>
      <c r="B15" s="4">
        <v>42</v>
      </c>
      <c r="C15" s="4">
        <v>30</v>
      </c>
      <c r="D15" s="4" t="s">
        <v>19</v>
      </c>
      <c r="E15" s="4">
        <v>75</v>
      </c>
      <c r="F15" s="4">
        <v>41</v>
      </c>
      <c r="G15" s="4" t="s">
        <v>20</v>
      </c>
      <c r="I15" s="28"/>
      <c r="J15" s="28"/>
    </row>
    <row r="16" spans="1:10" ht="12.75">
      <c r="A16" s="4" t="s">
        <v>73</v>
      </c>
      <c r="B16" s="4">
        <v>42</v>
      </c>
      <c r="C16" s="4">
        <v>31</v>
      </c>
      <c r="D16" s="4" t="s">
        <v>7</v>
      </c>
      <c r="E16" s="4">
        <v>75</v>
      </c>
      <c r="F16" s="4">
        <v>41</v>
      </c>
      <c r="G16" s="4" t="s">
        <v>21</v>
      </c>
      <c r="I16" s="28"/>
      <c r="J16" s="28"/>
    </row>
    <row r="17" spans="1:10" ht="12.75">
      <c r="A17" s="4" t="s">
        <v>80</v>
      </c>
      <c r="B17" s="4">
        <v>42</v>
      </c>
      <c r="C17" s="4">
        <v>31</v>
      </c>
      <c r="D17" s="4">
        <v>0</v>
      </c>
      <c r="E17" s="4">
        <v>75</v>
      </c>
      <c r="F17" s="4">
        <v>41</v>
      </c>
      <c r="G17" s="4">
        <v>18</v>
      </c>
      <c r="I17" s="28"/>
      <c r="J17" s="28"/>
    </row>
    <row r="18" spans="1:10" ht="12.75">
      <c r="A18" s="4" t="s">
        <v>80</v>
      </c>
      <c r="B18" s="4">
        <v>42</v>
      </c>
      <c r="C18" s="4">
        <v>31</v>
      </c>
      <c r="D18" s="4">
        <v>0</v>
      </c>
      <c r="E18" s="4">
        <v>75</v>
      </c>
      <c r="F18" s="4">
        <v>41</v>
      </c>
      <c r="G18" s="4">
        <v>17</v>
      </c>
      <c r="I18" s="28"/>
      <c r="J18" s="28"/>
    </row>
    <row r="19" spans="1:10" ht="12.75">
      <c r="A19" s="4" t="s">
        <v>73</v>
      </c>
      <c r="B19" s="4">
        <v>42</v>
      </c>
      <c r="C19" s="4">
        <v>31</v>
      </c>
      <c r="D19" s="4" t="s">
        <v>15</v>
      </c>
      <c r="E19" s="4">
        <v>75</v>
      </c>
      <c r="F19" s="4">
        <v>41</v>
      </c>
      <c r="G19" s="4" t="s">
        <v>18</v>
      </c>
      <c r="I19" s="28"/>
      <c r="J19" s="28"/>
    </row>
    <row r="20" spans="1:10" ht="12.75">
      <c r="A20" s="4" t="s">
        <v>73</v>
      </c>
      <c r="B20" s="4">
        <v>42</v>
      </c>
      <c r="C20" s="4">
        <v>31</v>
      </c>
      <c r="D20" s="4" t="s">
        <v>22</v>
      </c>
      <c r="E20" s="4">
        <v>75</v>
      </c>
      <c r="F20" s="4">
        <v>41</v>
      </c>
      <c r="G20" s="4" t="s">
        <v>23</v>
      </c>
      <c r="I20" s="28"/>
      <c r="J20" s="28"/>
    </row>
    <row r="21" spans="1:10" ht="12.75">
      <c r="A21" s="4" t="s">
        <v>73</v>
      </c>
      <c r="B21" s="4">
        <v>42</v>
      </c>
      <c r="C21" s="4">
        <v>31</v>
      </c>
      <c r="D21" s="4" t="s">
        <v>24</v>
      </c>
      <c r="E21" s="4">
        <v>75</v>
      </c>
      <c r="F21" s="4">
        <v>41</v>
      </c>
      <c r="G21" s="4" t="s">
        <v>25</v>
      </c>
      <c r="I21" s="28"/>
      <c r="J21" s="28"/>
    </row>
    <row r="22" spans="1:10" ht="12.75">
      <c r="A22" s="4" t="s">
        <v>80</v>
      </c>
      <c r="B22" s="4">
        <v>42</v>
      </c>
      <c r="C22" s="4">
        <v>30</v>
      </c>
      <c r="D22" s="4">
        <v>59</v>
      </c>
      <c r="E22" s="4">
        <v>75</v>
      </c>
      <c r="F22" s="4">
        <v>41</v>
      </c>
      <c r="G22" s="4">
        <v>14</v>
      </c>
      <c r="I22" s="28"/>
      <c r="J22" s="28"/>
    </row>
    <row r="23" spans="1:10" ht="12.75">
      <c r="A23" s="4" t="s">
        <v>80</v>
      </c>
      <c r="B23" s="4">
        <v>42</v>
      </c>
      <c r="C23" s="4">
        <v>30</v>
      </c>
      <c r="D23" s="4">
        <v>59</v>
      </c>
      <c r="E23" s="4">
        <v>75</v>
      </c>
      <c r="F23" s="4">
        <v>41</v>
      </c>
      <c r="G23" s="4">
        <v>14</v>
      </c>
      <c r="I23" s="28"/>
      <c r="J23" s="28"/>
    </row>
    <row r="24" spans="1:10" ht="12.75">
      <c r="A24" s="4" t="s">
        <v>73</v>
      </c>
      <c r="B24" s="4">
        <v>42</v>
      </c>
      <c r="C24" s="4">
        <v>30</v>
      </c>
      <c r="D24" s="4" t="s">
        <v>26</v>
      </c>
      <c r="E24" s="4">
        <v>75</v>
      </c>
      <c r="F24" s="4">
        <v>41</v>
      </c>
      <c r="G24" s="4" t="s">
        <v>27</v>
      </c>
      <c r="I24" s="28"/>
      <c r="J24" s="28"/>
    </row>
    <row r="25" spans="1:10" ht="12.75">
      <c r="A25" s="4" t="s">
        <v>73</v>
      </c>
      <c r="B25" s="4">
        <v>42</v>
      </c>
      <c r="C25" s="4">
        <v>31</v>
      </c>
      <c r="D25" s="4" t="s">
        <v>7</v>
      </c>
      <c r="E25" s="4">
        <v>75</v>
      </c>
      <c r="F25" s="4">
        <v>41</v>
      </c>
      <c r="G25" s="4" t="s">
        <v>12</v>
      </c>
      <c r="I25" s="28"/>
      <c r="J25" s="28"/>
    </row>
    <row r="26" spans="1:10" ht="12.75">
      <c r="A26" s="4" t="s">
        <v>80</v>
      </c>
      <c r="B26" s="4">
        <v>42</v>
      </c>
      <c r="C26" s="4">
        <v>31</v>
      </c>
      <c r="D26" s="4">
        <v>1</v>
      </c>
      <c r="E26" s="4">
        <v>75</v>
      </c>
      <c r="F26" s="4">
        <v>41</v>
      </c>
      <c r="G26" s="4">
        <v>16</v>
      </c>
      <c r="I26" s="28"/>
      <c r="J26" s="28"/>
    </row>
    <row r="27" spans="1:10" ht="12.75">
      <c r="A27" s="4" t="s">
        <v>80</v>
      </c>
      <c r="B27" s="4">
        <v>42</v>
      </c>
      <c r="C27" s="4">
        <v>31</v>
      </c>
      <c r="D27" s="4">
        <v>0</v>
      </c>
      <c r="E27" s="4">
        <v>75</v>
      </c>
      <c r="F27" s="4">
        <v>41</v>
      </c>
      <c r="G27" s="4">
        <v>15</v>
      </c>
      <c r="I27" s="28"/>
      <c r="J27" s="28"/>
    </row>
    <row r="28" spans="1:10" ht="12.75">
      <c r="A28" s="4" t="s">
        <v>73</v>
      </c>
      <c r="B28" s="4">
        <v>42</v>
      </c>
      <c r="C28" s="4">
        <v>31</v>
      </c>
      <c r="D28" s="4" t="s">
        <v>28</v>
      </c>
      <c r="E28" s="4">
        <v>75</v>
      </c>
      <c r="F28" s="4">
        <v>41</v>
      </c>
      <c r="G28" s="4" t="s">
        <v>10</v>
      </c>
      <c r="I28" s="28"/>
      <c r="J28" s="28"/>
    </row>
    <row r="29" spans="1:10" ht="12.75">
      <c r="A29" s="4" t="s">
        <v>73</v>
      </c>
      <c r="B29" s="4">
        <v>42</v>
      </c>
      <c r="C29" s="4">
        <v>31</v>
      </c>
      <c r="D29" s="4" t="s">
        <v>29</v>
      </c>
      <c r="E29" s="4">
        <v>75</v>
      </c>
      <c r="F29" s="4">
        <v>41</v>
      </c>
      <c r="G29" s="4" t="s">
        <v>30</v>
      </c>
      <c r="I29" s="28"/>
      <c r="J29" s="28"/>
    </row>
    <row r="30" spans="1:10" ht="12.75">
      <c r="A30" s="4" t="s">
        <v>80</v>
      </c>
      <c r="B30" s="4">
        <v>42</v>
      </c>
      <c r="C30" s="4">
        <v>31</v>
      </c>
      <c r="D30" s="4">
        <v>1</v>
      </c>
      <c r="E30" s="4">
        <v>75</v>
      </c>
      <c r="F30" s="4">
        <v>41</v>
      </c>
      <c r="G30" s="4">
        <v>15</v>
      </c>
      <c r="I30" s="28"/>
      <c r="J30" s="28"/>
    </row>
    <row r="31" spans="1:10" ht="12.75">
      <c r="A31" s="4" t="s">
        <v>80</v>
      </c>
      <c r="B31" s="4">
        <v>42</v>
      </c>
      <c r="C31" s="4">
        <v>31</v>
      </c>
      <c r="D31" s="4">
        <v>1</v>
      </c>
      <c r="E31" s="4">
        <v>75</v>
      </c>
      <c r="F31" s="4">
        <v>41</v>
      </c>
      <c r="G31" s="4">
        <v>17</v>
      </c>
      <c r="I31" s="28"/>
      <c r="J31" s="28"/>
    </row>
    <row r="32" spans="1:10" ht="12.75">
      <c r="A32" s="4" t="s">
        <v>73</v>
      </c>
      <c r="B32" s="4">
        <v>42</v>
      </c>
      <c r="C32" s="4">
        <v>31</v>
      </c>
      <c r="D32" s="4" t="s">
        <v>28</v>
      </c>
      <c r="E32" s="4">
        <v>75</v>
      </c>
      <c r="F32" s="4">
        <v>41</v>
      </c>
      <c r="G32" s="4" t="s">
        <v>31</v>
      </c>
      <c r="I32" s="28"/>
      <c r="J32" s="28"/>
    </row>
    <row r="33" spans="1:10" ht="12.75">
      <c r="A33" s="4" t="s">
        <v>73</v>
      </c>
      <c r="B33" s="4">
        <v>42</v>
      </c>
      <c r="C33" s="4">
        <v>31</v>
      </c>
      <c r="D33" s="4" t="s">
        <v>32</v>
      </c>
      <c r="E33" s="4">
        <v>75</v>
      </c>
      <c r="F33" s="4">
        <v>41</v>
      </c>
      <c r="G33" s="4" t="s">
        <v>30</v>
      </c>
      <c r="I33" s="28"/>
      <c r="J33" s="28"/>
    </row>
    <row r="34" spans="1:10" ht="12.75">
      <c r="A34" s="4" t="s">
        <v>80</v>
      </c>
      <c r="B34" s="4">
        <v>42</v>
      </c>
      <c r="C34" s="4">
        <v>31</v>
      </c>
      <c r="D34" s="4">
        <v>1</v>
      </c>
      <c r="E34" s="4">
        <v>75</v>
      </c>
      <c r="F34" s="4">
        <v>41</v>
      </c>
      <c r="G34" s="4">
        <v>20</v>
      </c>
      <c r="I34" s="28"/>
      <c r="J34" s="28"/>
    </row>
    <row r="35" spans="1:10" ht="12.75">
      <c r="A35" s="4" t="s">
        <v>80</v>
      </c>
      <c r="B35" s="4">
        <v>42</v>
      </c>
      <c r="C35" s="4">
        <v>30</v>
      </c>
      <c r="D35" s="4">
        <v>59</v>
      </c>
      <c r="E35" s="4">
        <v>75</v>
      </c>
      <c r="F35" s="4">
        <v>41</v>
      </c>
      <c r="G35" s="4">
        <v>16</v>
      </c>
      <c r="I35" s="28"/>
      <c r="J35" s="28"/>
    </row>
    <row r="36" spans="1:10" ht="12.75">
      <c r="A36" s="4" t="s">
        <v>73</v>
      </c>
      <c r="B36" s="4">
        <v>42</v>
      </c>
      <c r="C36" s="4">
        <v>30</v>
      </c>
      <c r="D36" s="4" t="s">
        <v>33</v>
      </c>
      <c r="E36" s="4">
        <v>75</v>
      </c>
      <c r="F36" s="4">
        <v>41</v>
      </c>
      <c r="G36" s="4" t="s">
        <v>34</v>
      </c>
      <c r="I36" s="28"/>
      <c r="J36" s="28"/>
    </row>
    <row r="37" spans="1:10" ht="12.75">
      <c r="A37" s="4" t="s">
        <v>73</v>
      </c>
      <c r="B37" s="4">
        <v>42</v>
      </c>
      <c r="C37" s="4">
        <v>31</v>
      </c>
      <c r="D37" s="4" t="s">
        <v>24</v>
      </c>
      <c r="E37" s="4">
        <v>75</v>
      </c>
      <c r="F37" s="4">
        <v>41</v>
      </c>
      <c r="G37" s="4" t="s">
        <v>35</v>
      </c>
      <c r="I37" s="28"/>
      <c r="J37" s="28"/>
    </row>
    <row r="38" spans="1:10" ht="12.75">
      <c r="A38" s="4" t="s">
        <v>80</v>
      </c>
      <c r="B38" s="4">
        <v>42</v>
      </c>
      <c r="C38" s="4">
        <v>31</v>
      </c>
      <c r="D38" s="4">
        <v>1</v>
      </c>
      <c r="E38" s="4">
        <v>75</v>
      </c>
      <c r="F38" s="4">
        <v>41</v>
      </c>
      <c r="G38" s="4">
        <v>15</v>
      </c>
      <c r="I38" s="28"/>
      <c r="J38" s="28"/>
    </row>
    <row r="39" spans="1:10" ht="12.75">
      <c r="A39" s="4" t="s">
        <v>80</v>
      </c>
      <c r="B39" s="4">
        <v>42</v>
      </c>
      <c r="C39" s="4">
        <v>31</v>
      </c>
      <c r="D39" s="4">
        <v>1</v>
      </c>
      <c r="E39" s="4">
        <v>75</v>
      </c>
      <c r="F39" s="4">
        <v>41</v>
      </c>
      <c r="G39" s="4">
        <v>16</v>
      </c>
      <c r="I39" s="28"/>
      <c r="J39" s="28"/>
    </row>
  </sheetData>
  <sheetProtection/>
  <mergeCells count="3">
    <mergeCell ref="B1:D1"/>
    <mergeCell ref="E1:G1"/>
    <mergeCell ref="A1:A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7.140625" style="0" customWidth="1"/>
    <col min="3" max="3" width="10.140625" style="0" customWidth="1"/>
    <col min="6" max="6" width="10.7109375" style="0" customWidth="1"/>
    <col min="7" max="7" width="22.140625" style="0" customWidth="1"/>
    <col min="8" max="8" width="10.8515625" style="0" customWidth="1"/>
  </cols>
  <sheetData>
    <row r="1" spans="1:7" ht="12.75">
      <c r="A1" s="27"/>
      <c r="B1" s="27"/>
      <c r="C1" s="27"/>
      <c r="D1" s="27"/>
      <c r="E1" s="27"/>
      <c r="F1" s="27"/>
      <c r="G1" s="27"/>
    </row>
    <row r="2" spans="1:7" ht="12.75">
      <c r="A2" s="25" t="s">
        <v>81</v>
      </c>
      <c r="B2" s="25" t="s">
        <v>82</v>
      </c>
      <c r="C2" s="25" t="s">
        <v>83</v>
      </c>
      <c r="D2" s="25" t="s">
        <v>84</v>
      </c>
      <c r="E2" s="25" t="s">
        <v>85</v>
      </c>
      <c r="F2" s="25" t="s">
        <v>58</v>
      </c>
      <c r="G2" s="25" t="s">
        <v>65</v>
      </c>
    </row>
    <row r="3" spans="1:7" s="39" customFormat="1" ht="12.75">
      <c r="A3" s="30" t="s">
        <v>73</v>
      </c>
      <c r="B3" s="30">
        <v>19</v>
      </c>
      <c r="C3" s="30" t="s">
        <v>4</v>
      </c>
      <c r="D3" s="30" t="s">
        <v>88</v>
      </c>
      <c r="E3" s="30" t="s">
        <v>100</v>
      </c>
      <c r="F3" s="30" t="s">
        <v>101</v>
      </c>
      <c r="G3" s="31">
        <v>1684</v>
      </c>
    </row>
    <row r="4" spans="1:7" ht="12.75">
      <c r="A4" s="1" t="s">
        <v>73</v>
      </c>
      <c r="B4" s="1">
        <v>19</v>
      </c>
      <c r="C4" s="1" t="s">
        <v>87</v>
      </c>
      <c r="D4" s="1" t="s">
        <v>91</v>
      </c>
      <c r="E4" s="1" t="s">
        <v>92</v>
      </c>
      <c r="F4" s="1" t="s">
        <v>95</v>
      </c>
      <c r="G4" s="34">
        <v>1425</v>
      </c>
    </row>
    <row r="5" spans="1:7" ht="12.75">
      <c r="A5" s="1" t="s">
        <v>80</v>
      </c>
      <c r="B5" s="1">
        <v>18</v>
      </c>
      <c r="C5" s="1" t="s">
        <v>4</v>
      </c>
      <c r="D5" s="1" t="s">
        <v>89</v>
      </c>
      <c r="E5" s="1" t="s">
        <v>90</v>
      </c>
      <c r="F5" s="1" t="s">
        <v>96</v>
      </c>
      <c r="G5" s="1" t="s">
        <v>99</v>
      </c>
    </row>
    <row r="6" spans="1:7" ht="12.75">
      <c r="A6" s="1" t="s">
        <v>80</v>
      </c>
      <c r="B6" s="1">
        <v>18</v>
      </c>
      <c r="C6" s="1" t="s">
        <v>87</v>
      </c>
      <c r="D6" s="1" t="s">
        <v>93</v>
      </c>
      <c r="E6" s="1" t="s">
        <v>94</v>
      </c>
      <c r="F6" s="1" t="s">
        <v>97</v>
      </c>
      <c r="G6" s="34">
        <v>1667</v>
      </c>
    </row>
    <row r="7" spans="1:8" s="45" customFormat="1" ht="12.75">
      <c r="A7" s="43" t="s">
        <v>86</v>
      </c>
      <c r="B7" s="43">
        <v>37</v>
      </c>
      <c r="C7" s="43" t="s">
        <v>4</v>
      </c>
      <c r="D7" s="43" t="s">
        <v>88</v>
      </c>
      <c r="E7" s="43" t="s">
        <v>100</v>
      </c>
      <c r="F7" s="43" t="s">
        <v>101</v>
      </c>
      <c r="G7" s="44">
        <v>1367</v>
      </c>
      <c r="H7" s="45" t="s">
        <v>102</v>
      </c>
    </row>
    <row r="8" spans="1:8" s="32" customFormat="1" ht="12.75">
      <c r="A8" s="33" t="s">
        <v>86</v>
      </c>
      <c r="B8" s="33">
        <v>37</v>
      </c>
      <c r="C8" s="33" t="s">
        <v>87</v>
      </c>
      <c r="D8" s="33" t="s">
        <v>91</v>
      </c>
      <c r="E8" s="33" t="s">
        <v>94</v>
      </c>
      <c r="F8" s="33" t="s">
        <v>98</v>
      </c>
      <c r="G8" s="29">
        <v>1548</v>
      </c>
      <c r="H8" s="32" t="s">
        <v>103</v>
      </c>
    </row>
    <row r="10" spans="2:4" ht="12.75">
      <c r="B10" s="38"/>
      <c r="C10" s="38"/>
      <c r="D10" s="38"/>
    </row>
    <row r="11" spans="2:12" ht="12.75">
      <c r="B11" s="37"/>
      <c r="C11" s="37"/>
      <c r="D11" s="37"/>
      <c r="E11" s="36"/>
      <c r="F11" s="36"/>
      <c r="G11" s="36"/>
      <c r="H11" s="36"/>
      <c r="I11" s="36"/>
      <c r="J11" s="36"/>
      <c r="K11" s="36"/>
      <c r="L11" s="36"/>
    </row>
    <row r="12" spans="2:12" ht="12.75">
      <c r="B12" s="35"/>
      <c r="C12" s="35"/>
      <c r="D12" s="35"/>
      <c r="E12" s="36"/>
      <c r="F12" s="36"/>
      <c r="G12" s="36"/>
      <c r="H12" s="36"/>
      <c r="I12" s="36"/>
      <c r="J12" s="36"/>
      <c r="K12" s="36"/>
      <c r="L12" s="36"/>
    </row>
    <row r="13" spans="2:12" ht="12.75">
      <c r="B13" s="35"/>
      <c r="C13" s="35"/>
      <c r="D13" s="35"/>
      <c r="E13" s="36"/>
      <c r="F13" s="36"/>
      <c r="G13" s="36"/>
      <c r="H13" s="36"/>
      <c r="I13" s="36"/>
      <c r="J13" s="36"/>
      <c r="K13" s="36"/>
      <c r="L13" s="36"/>
    </row>
    <row r="14" spans="2:12" ht="12.75">
      <c r="B14" s="35"/>
      <c r="C14" s="35"/>
      <c r="D14" s="35"/>
      <c r="E14" s="36"/>
      <c r="F14" s="36"/>
      <c r="G14" s="36"/>
      <c r="H14" s="42"/>
      <c r="I14" s="42"/>
      <c r="J14" s="42"/>
      <c r="K14" s="42"/>
      <c r="L14" s="42"/>
    </row>
    <row r="15" spans="2:12" ht="12.75">
      <c r="B15" s="35"/>
      <c r="C15" s="35"/>
      <c r="D15" s="37"/>
      <c r="E15" s="36"/>
      <c r="F15" s="36"/>
      <c r="G15" s="36"/>
      <c r="H15" s="36"/>
      <c r="I15" s="36"/>
      <c r="J15" s="42"/>
      <c r="K15" s="42"/>
      <c r="L15" s="42"/>
    </row>
    <row r="16" spans="2:12" ht="12.75">
      <c r="B16" s="35"/>
      <c r="C16" s="35"/>
      <c r="D16" s="35"/>
      <c r="E16" s="36"/>
      <c r="F16" s="36"/>
      <c r="G16" s="36"/>
      <c r="H16" s="42"/>
      <c r="I16" s="42"/>
      <c r="J16" s="42"/>
      <c r="K16" s="42"/>
      <c r="L16" s="42"/>
    </row>
    <row r="17" spans="2:7" ht="12.75">
      <c r="B17" s="35"/>
      <c r="C17" s="35"/>
      <c r="D17" s="35"/>
      <c r="E17" s="36"/>
      <c r="F17" s="36"/>
      <c r="G17" s="36"/>
    </row>
    <row r="18" spans="2:7" ht="12.75">
      <c r="B18" s="35"/>
      <c r="C18" s="35"/>
      <c r="D18" s="35"/>
      <c r="E18" s="36"/>
      <c r="F18" s="36"/>
      <c r="G18" s="36"/>
    </row>
    <row r="19" spans="2:7" ht="12.75">
      <c r="B19" s="35"/>
      <c r="C19" s="35"/>
      <c r="D19" s="35"/>
      <c r="E19" s="36"/>
      <c r="F19" s="36"/>
      <c r="G19" s="36"/>
    </row>
    <row r="20" spans="2:7" ht="12.75">
      <c r="B20" s="35"/>
      <c r="C20" s="35"/>
      <c r="D20" s="35"/>
      <c r="E20" s="36"/>
      <c r="F20" s="36"/>
      <c r="G20" s="36"/>
    </row>
    <row r="21" spans="2:7" ht="12.75">
      <c r="B21" s="35"/>
      <c r="C21" s="35"/>
      <c r="D21" s="35"/>
      <c r="E21" s="36"/>
      <c r="F21" s="36"/>
      <c r="G21" s="36"/>
    </row>
    <row r="22" spans="2:7" ht="12.75">
      <c r="B22" s="35"/>
      <c r="C22" s="35"/>
      <c r="D22" s="35"/>
      <c r="E22" s="36"/>
      <c r="F22" s="36"/>
      <c r="G22" s="36"/>
    </row>
    <row r="23" spans="2:7" ht="12.75">
      <c r="B23" s="35"/>
      <c r="C23" s="35"/>
      <c r="D23" s="35"/>
      <c r="E23" s="36"/>
      <c r="F23" s="36"/>
      <c r="G23" s="36"/>
    </row>
    <row r="24" spans="2:7" ht="12.75">
      <c r="B24" s="35"/>
      <c r="C24" s="35"/>
      <c r="D24" s="35"/>
      <c r="E24" s="36"/>
      <c r="F24" s="36"/>
      <c r="G24" s="36"/>
    </row>
    <row r="25" spans="2:7" ht="12.75">
      <c r="B25" s="35"/>
      <c r="C25" s="35"/>
      <c r="D25" s="35"/>
      <c r="E25" s="36"/>
      <c r="F25" s="36"/>
      <c r="G25" s="36"/>
    </row>
    <row r="26" spans="2:7" ht="12.75">
      <c r="B26" s="35"/>
      <c r="C26" s="35"/>
      <c r="D26" s="35"/>
      <c r="E26" s="36"/>
      <c r="F26" s="36"/>
      <c r="G26" s="36"/>
    </row>
    <row r="27" spans="2:7" ht="12.75">
      <c r="B27" s="35"/>
      <c r="C27" s="35"/>
      <c r="D27" s="35"/>
      <c r="E27" s="36"/>
      <c r="F27" s="36"/>
      <c r="G27" s="36"/>
    </row>
    <row r="28" spans="2:7" ht="12.75">
      <c r="B28" s="35"/>
      <c r="C28" s="35"/>
      <c r="D28" s="35"/>
      <c r="E28" s="36"/>
      <c r="F28" s="36"/>
      <c r="G28" s="36"/>
    </row>
    <row r="29" spans="2:7" ht="12.75">
      <c r="B29" s="35"/>
      <c r="C29" s="35"/>
      <c r="D29" s="35"/>
      <c r="E29" s="36"/>
      <c r="F29" s="36"/>
      <c r="G29" s="3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 Civil Engineering Faculty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Hande DEMIREL</dc:creator>
  <cp:keywords/>
  <dc:description/>
  <cp:lastModifiedBy>dzafer</cp:lastModifiedBy>
  <dcterms:created xsi:type="dcterms:W3CDTF">2002-11-13T13:17:45Z</dcterms:created>
  <dcterms:modified xsi:type="dcterms:W3CDTF">2010-11-19T18:05:14Z</dcterms:modified>
  <cp:category/>
  <cp:version/>
  <cp:contentType/>
  <cp:contentStatus/>
</cp:coreProperties>
</file>