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/>
  <bookViews>
    <workbookView xWindow="120" yWindow="120" windowWidth="15180" windowHeight="8835"/>
  </bookViews>
  <sheets>
    <sheet name="yük analizi" sheetId="1" r:id="rId1"/>
    <sheet name="ek işlemler" sheetId="2" r:id="rId2"/>
    <sheet name="Sayfa3" sheetId="3" r:id="rId3"/>
  </sheets>
  <calcPr calcId="125725"/>
</workbook>
</file>

<file path=xl/calcChain.xml><?xml version="1.0" encoding="utf-8"?>
<calcChain xmlns="http://schemas.openxmlformats.org/spreadsheetml/2006/main">
  <c r="Q10" i="2"/>
  <c r="Q11"/>
  <c r="Q12"/>
  <c r="Q13"/>
  <c r="Q14"/>
  <c r="Q15"/>
  <c r="Q16"/>
  <c r="Q17"/>
  <c r="Q18"/>
  <c r="Q19"/>
  <c r="Q20"/>
  <c r="Q21"/>
  <c r="Q22"/>
  <c r="Q23"/>
  <c r="Q24"/>
  <c r="Q25"/>
  <c r="Q26"/>
  <c r="Q27"/>
  <c r="Q28"/>
  <c r="Q29"/>
  <c r="Q30"/>
  <c r="Q31"/>
  <c r="Q32"/>
  <c r="Q33"/>
  <c r="Q34"/>
  <c r="O10"/>
  <c r="O11"/>
  <c r="O34"/>
  <c r="O12"/>
  <c r="O13"/>
  <c r="O14"/>
  <c r="O15"/>
  <c r="O16"/>
  <c r="O17"/>
  <c r="O18"/>
  <c r="O19"/>
  <c r="O20"/>
  <c r="O21"/>
  <c r="O22"/>
  <c r="O23"/>
  <c r="O24"/>
  <c r="O25"/>
  <c r="O26"/>
  <c r="O27"/>
  <c r="O28"/>
  <c r="O29"/>
  <c r="O30"/>
  <c r="O31"/>
  <c r="O32"/>
  <c r="O33"/>
  <c r="M10"/>
  <c r="M11"/>
  <c r="M12"/>
  <c r="M13"/>
  <c r="M14"/>
  <c r="M15"/>
  <c r="M16"/>
  <c r="M17"/>
  <c r="M18"/>
  <c r="M19"/>
  <c r="M20"/>
  <c r="M21"/>
  <c r="M22"/>
  <c r="M23"/>
  <c r="M24"/>
  <c r="M25"/>
  <c r="M26"/>
  <c r="M27"/>
  <c r="M28"/>
  <c r="M29"/>
  <c r="M30"/>
  <c r="M31"/>
  <c r="M32"/>
  <c r="M33"/>
  <c r="M34"/>
  <c r="K10"/>
  <c r="K11"/>
  <c r="K34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G10"/>
  <c r="G11"/>
  <c r="G34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F6"/>
  <c r="B3" i="1"/>
  <c r="B44"/>
  <c r="B51" s="1"/>
  <c r="B45"/>
  <c r="B48" s="1"/>
  <c r="B50" s="1"/>
  <c r="B47"/>
  <c r="B46"/>
  <c r="C19"/>
  <c r="C20" s="1"/>
  <c r="C16"/>
  <c r="C17" s="1"/>
  <c r="C63"/>
  <c r="C58"/>
  <c r="B49" l="1"/>
  <c r="C22"/>
  <c r="C28" s="1"/>
  <c r="C32" s="1"/>
  <c r="C21"/>
  <c r="C60"/>
  <c r="C59" l="1"/>
  <c r="C61" s="1"/>
  <c r="C31"/>
  <c r="B55" s="1"/>
  <c r="C27"/>
  <c r="B53" s="1"/>
</calcChain>
</file>

<file path=xl/sharedStrings.xml><?xml version="1.0" encoding="utf-8"?>
<sst xmlns="http://schemas.openxmlformats.org/spreadsheetml/2006/main" count="136" uniqueCount="106">
  <si>
    <t>Kaplama (Sandwich Panel)</t>
  </si>
  <si>
    <t>Aşık Zati</t>
  </si>
  <si>
    <t>g (kaplama):</t>
  </si>
  <si>
    <t>g (aşık):</t>
  </si>
  <si>
    <t>(kg/m2)</t>
  </si>
  <si>
    <t>(Ç.D.)</t>
  </si>
  <si>
    <t>g (ilave):</t>
  </si>
  <si>
    <t>Kar Yükü</t>
  </si>
  <si>
    <t>g (kar):</t>
  </si>
  <si>
    <t>(Y.D.)</t>
  </si>
  <si>
    <t>Rüzgar Yükü</t>
  </si>
  <si>
    <t>g (rüzgar):</t>
  </si>
  <si>
    <t>m</t>
  </si>
  <si>
    <t>derece</t>
  </si>
  <si>
    <t>İlave Yük</t>
  </si>
  <si>
    <t>(kg/m)</t>
  </si>
  <si>
    <t>q = g * a =</t>
  </si>
  <si>
    <t>Aşık Aralığı (a):</t>
  </si>
  <si>
    <t>STATİK HESAP VE KESİT KONTROLLERİ:</t>
  </si>
  <si>
    <t>H YÜKLEMESİ</t>
  </si>
  <si>
    <t>Aşık Uzunluğu (L):</t>
  </si>
  <si>
    <t>sürekli</t>
  </si>
  <si>
    <t>basit</t>
  </si>
  <si>
    <t>Mesnetlenme Sabiti (MS) =</t>
  </si>
  <si>
    <t>mesnetlenme biçimi</t>
  </si>
  <si>
    <t>gergi sayısı</t>
  </si>
  <si>
    <t>HZ YÜKLEMESİ</t>
  </si>
  <si>
    <t>profiller</t>
  </si>
  <si>
    <t>I 80</t>
  </si>
  <si>
    <t>I 100</t>
  </si>
  <si>
    <t>I 120</t>
  </si>
  <si>
    <t>I 140</t>
  </si>
  <si>
    <t>I 160</t>
  </si>
  <si>
    <t>I 180</t>
  </si>
  <si>
    <t>I 200</t>
  </si>
  <si>
    <t>I 220</t>
  </si>
  <si>
    <t>I 240</t>
  </si>
  <si>
    <t>I 260</t>
  </si>
  <si>
    <t>I 280</t>
  </si>
  <si>
    <t>I 300</t>
  </si>
  <si>
    <t>U 80</t>
  </si>
  <si>
    <t>U 100</t>
  </si>
  <si>
    <t>U 120</t>
  </si>
  <si>
    <t>U 140</t>
  </si>
  <si>
    <t>U 160</t>
  </si>
  <si>
    <t>U 180</t>
  </si>
  <si>
    <t>U 200</t>
  </si>
  <si>
    <t>U 220</t>
  </si>
  <si>
    <t>U 240</t>
  </si>
  <si>
    <t>U 260</t>
  </si>
  <si>
    <t>U 280</t>
  </si>
  <si>
    <t>U 300</t>
  </si>
  <si>
    <t>h (mm)</t>
  </si>
  <si>
    <t>b (mm)</t>
  </si>
  <si>
    <t>F (cm2)</t>
  </si>
  <si>
    <t>Ix (cm4)</t>
  </si>
  <si>
    <t>Iy (cm4)</t>
  </si>
  <si>
    <t>Wx (cm3)</t>
  </si>
  <si>
    <t>Wy (cm3)</t>
  </si>
  <si>
    <t>Kesit Özellikleri</t>
  </si>
  <si>
    <t>(kgm)</t>
  </si>
  <si>
    <t>Ix =</t>
  </si>
  <si>
    <t>Wx =</t>
  </si>
  <si>
    <t>Iy =</t>
  </si>
  <si>
    <t>Wy =</t>
  </si>
  <si>
    <t>Gergi Sayısı (GS):</t>
  </si>
  <si>
    <t>Aşık Mesnetlenme Şekli:</t>
  </si>
  <si>
    <t>gergisiz</t>
  </si>
  <si>
    <t>k =</t>
  </si>
  <si>
    <t xml:space="preserve">cm </t>
  </si>
  <si>
    <t>SEHİM KONTROLÜ:</t>
  </si>
  <si>
    <t>KESİT KONTROLÜ:</t>
  </si>
  <si>
    <t>AŞIK HESABI</t>
  </si>
  <si>
    <r>
      <t>f</t>
    </r>
    <r>
      <rPr>
        <vertAlign val="subscript"/>
        <sz val="9"/>
        <rFont val="Times New Roman"/>
        <family val="1"/>
        <charset val="162"/>
      </rPr>
      <t xml:space="preserve">x </t>
    </r>
    <r>
      <rPr>
        <sz val="9"/>
        <rFont val="Times New Roman"/>
        <family val="1"/>
        <charset val="162"/>
      </rPr>
      <t>= k* q</t>
    </r>
    <r>
      <rPr>
        <vertAlign val="subscript"/>
        <sz val="9"/>
        <rFont val="Times New Roman"/>
        <family val="1"/>
        <charset val="162"/>
      </rPr>
      <t>x</t>
    </r>
    <r>
      <rPr>
        <sz val="9"/>
        <rFont val="Times New Roman"/>
        <family val="1"/>
        <charset val="162"/>
      </rPr>
      <t>* L</t>
    </r>
    <r>
      <rPr>
        <vertAlign val="superscript"/>
        <sz val="9"/>
        <rFont val="Times New Roman"/>
        <family val="1"/>
        <charset val="162"/>
      </rPr>
      <t xml:space="preserve">4 </t>
    </r>
    <r>
      <rPr>
        <sz val="9"/>
        <rFont val="Times New Roman"/>
        <family val="1"/>
        <charset val="162"/>
      </rPr>
      <t>/ (384 * E * I</t>
    </r>
    <r>
      <rPr>
        <vertAlign val="subscript"/>
        <sz val="9"/>
        <rFont val="Times New Roman"/>
        <family val="1"/>
        <charset val="162"/>
      </rPr>
      <t>x</t>
    </r>
    <r>
      <rPr>
        <sz val="9"/>
        <rFont val="Times New Roman"/>
        <family val="1"/>
        <charset val="162"/>
      </rPr>
      <t>) =</t>
    </r>
  </si>
  <si>
    <r>
      <t>f</t>
    </r>
    <r>
      <rPr>
        <vertAlign val="subscript"/>
        <sz val="9"/>
        <rFont val="Times New Roman"/>
        <family val="1"/>
        <charset val="162"/>
      </rPr>
      <t xml:space="preserve">y </t>
    </r>
    <r>
      <rPr>
        <sz val="9"/>
        <rFont val="Times New Roman"/>
        <family val="1"/>
        <charset val="162"/>
      </rPr>
      <t>= k * q</t>
    </r>
    <r>
      <rPr>
        <vertAlign val="subscript"/>
        <sz val="9"/>
        <rFont val="Times New Roman"/>
        <family val="1"/>
        <charset val="162"/>
      </rPr>
      <t>y</t>
    </r>
    <r>
      <rPr>
        <sz val="9"/>
        <rFont val="Times New Roman"/>
        <family val="1"/>
        <charset val="162"/>
      </rPr>
      <t>* (L/(GS+1))</t>
    </r>
    <r>
      <rPr>
        <vertAlign val="superscript"/>
        <sz val="9"/>
        <rFont val="Times New Roman"/>
        <family val="1"/>
        <charset val="162"/>
      </rPr>
      <t xml:space="preserve">4 </t>
    </r>
    <r>
      <rPr>
        <sz val="9"/>
        <rFont val="Times New Roman"/>
        <family val="1"/>
        <charset val="162"/>
      </rPr>
      <t>/ (384 * E * I</t>
    </r>
    <r>
      <rPr>
        <vertAlign val="subscript"/>
        <sz val="9"/>
        <rFont val="Times New Roman"/>
        <family val="1"/>
        <charset val="162"/>
      </rPr>
      <t>y</t>
    </r>
    <r>
      <rPr>
        <sz val="9"/>
        <rFont val="Times New Roman"/>
        <family val="1"/>
        <charset val="162"/>
      </rPr>
      <t>) =</t>
    </r>
  </si>
  <si>
    <r>
      <t>f = ( f</t>
    </r>
    <r>
      <rPr>
        <vertAlign val="subscript"/>
        <sz val="9"/>
        <rFont val="Times New Roman"/>
        <family val="1"/>
        <charset val="162"/>
      </rPr>
      <t xml:space="preserve">x </t>
    </r>
    <r>
      <rPr>
        <vertAlign val="superscript"/>
        <sz val="9"/>
        <rFont val="Times New Roman"/>
        <family val="1"/>
        <charset val="162"/>
      </rPr>
      <t>2</t>
    </r>
    <r>
      <rPr>
        <sz val="9"/>
        <rFont val="Times New Roman"/>
        <family val="1"/>
        <charset val="162"/>
      </rPr>
      <t xml:space="preserve"> + f</t>
    </r>
    <r>
      <rPr>
        <vertAlign val="subscript"/>
        <sz val="9"/>
        <rFont val="Times New Roman"/>
        <family val="1"/>
        <charset val="162"/>
      </rPr>
      <t>y</t>
    </r>
    <r>
      <rPr>
        <vertAlign val="superscript"/>
        <sz val="9"/>
        <rFont val="Times New Roman"/>
        <family val="1"/>
        <charset val="162"/>
      </rPr>
      <t>2</t>
    </r>
    <r>
      <rPr>
        <sz val="9"/>
        <rFont val="Times New Roman"/>
        <family val="1"/>
        <charset val="162"/>
      </rPr>
      <t>)</t>
    </r>
    <r>
      <rPr>
        <vertAlign val="superscript"/>
        <sz val="9"/>
        <rFont val="Times New Roman"/>
        <family val="1"/>
        <charset val="162"/>
      </rPr>
      <t>1/2</t>
    </r>
    <r>
      <rPr>
        <sz val="9"/>
        <rFont val="Times New Roman"/>
        <family val="1"/>
        <charset val="162"/>
      </rPr>
      <t xml:space="preserve"> =</t>
    </r>
  </si>
  <si>
    <t>gerber</t>
  </si>
  <si>
    <r>
      <t>M</t>
    </r>
    <r>
      <rPr>
        <vertAlign val="subscript"/>
        <sz val="9"/>
        <rFont val="Times New Roman"/>
        <family val="1"/>
      </rPr>
      <t>x</t>
    </r>
    <r>
      <rPr>
        <sz val="9"/>
        <rFont val="Times New Roman"/>
        <family val="1"/>
        <charset val="162"/>
      </rPr>
      <t xml:space="preserve"> = q</t>
    </r>
    <r>
      <rPr>
        <vertAlign val="subscript"/>
        <sz val="9"/>
        <rFont val="Times New Roman"/>
        <family val="1"/>
      </rPr>
      <t>x</t>
    </r>
    <r>
      <rPr>
        <sz val="9"/>
        <rFont val="Times New Roman"/>
        <family val="1"/>
        <charset val="162"/>
      </rPr>
      <t xml:space="preserve"> * L</t>
    </r>
    <r>
      <rPr>
        <vertAlign val="superscript"/>
        <sz val="9"/>
        <rFont val="Times New Roman"/>
        <family val="1"/>
      </rPr>
      <t>2</t>
    </r>
    <r>
      <rPr>
        <sz val="9"/>
        <rFont val="Times New Roman"/>
        <family val="1"/>
        <charset val="162"/>
      </rPr>
      <t xml:space="preserve"> / MS =</t>
    </r>
  </si>
  <si>
    <r>
      <t>M</t>
    </r>
    <r>
      <rPr>
        <vertAlign val="subscript"/>
        <sz val="9"/>
        <rFont val="Times New Roman"/>
        <family val="1"/>
      </rPr>
      <t>y</t>
    </r>
    <r>
      <rPr>
        <sz val="9"/>
        <rFont val="Times New Roman"/>
        <family val="1"/>
        <charset val="162"/>
      </rPr>
      <t xml:space="preserve"> = q</t>
    </r>
    <r>
      <rPr>
        <vertAlign val="subscript"/>
        <sz val="9"/>
        <rFont val="Times New Roman"/>
        <family val="1"/>
      </rPr>
      <t>y</t>
    </r>
    <r>
      <rPr>
        <sz val="9"/>
        <rFont val="Times New Roman"/>
        <family val="1"/>
        <charset val="162"/>
      </rPr>
      <t xml:space="preserve"> * ( L / (GS+1) )</t>
    </r>
    <r>
      <rPr>
        <vertAlign val="superscript"/>
        <sz val="9"/>
        <rFont val="Times New Roman"/>
        <family val="1"/>
      </rPr>
      <t>2</t>
    </r>
    <r>
      <rPr>
        <sz val="9"/>
        <rFont val="Times New Roman"/>
        <family val="1"/>
        <charset val="162"/>
      </rPr>
      <t xml:space="preserve"> / MS =</t>
    </r>
  </si>
  <si>
    <r>
      <t>M</t>
    </r>
    <r>
      <rPr>
        <vertAlign val="subscript"/>
        <sz val="9"/>
        <rFont val="Times New Roman"/>
        <family val="1"/>
      </rPr>
      <t>x</t>
    </r>
    <r>
      <rPr>
        <sz val="9"/>
        <rFont val="Times New Roman"/>
        <family val="1"/>
        <charset val="162"/>
      </rPr>
      <t xml:space="preserve"> = ( q</t>
    </r>
    <r>
      <rPr>
        <vertAlign val="subscript"/>
        <sz val="9"/>
        <rFont val="Times New Roman"/>
        <family val="1"/>
      </rPr>
      <t>x</t>
    </r>
    <r>
      <rPr>
        <sz val="9"/>
        <rFont val="Times New Roman"/>
        <family val="1"/>
      </rPr>
      <t>+ q</t>
    </r>
    <r>
      <rPr>
        <vertAlign val="subscript"/>
        <sz val="9"/>
        <rFont val="Times New Roman"/>
        <family val="1"/>
      </rPr>
      <t xml:space="preserve">rüzgar  </t>
    </r>
    <r>
      <rPr>
        <sz val="9"/>
        <rFont val="Times New Roman"/>
        <family val="1"/>
      </rPr>
      <t>)</t>
    </r>
    <r>
      <rPr>
        <sz val="9"/>
        <rFont val="Times New Roman"/>
        <family val="1"/>
        <charset val="162"/>
      </rPr>
      <t xml:space="preserve"> * L</t>
    </r>
    <r>
      <rPr>
        <vertAlign val="superscript"/>
        <sz val="9"/>
        <rFont val="Times New Roman"/>
        <family val="1"/>
      </rPr>
      <t>2</t>
    </r>
    <r>
      <rPr>
        <sz val="9"/>
        <rFont val="Times New Roman"/>
        <family val="1"/>
        <charset val="162"/>
      </rPr>
      <t xml:space="preserve"> / MS =</t>
    </r>
  </si>
  <si>
    <r>
      <t>Çatı Eğimi (</t>
    </r>
    <r>
      <rPr>
        <sz val="9"/>
        <rFont val="Symbol"/>
        <family val="1"/>
        <charset val="2"/>
      </rPr>
      <t>a</t>
    </r>
    <r>
      <rPr>
        <sz val="9"/>
        <rFont val="Times New Roman"/>
        <family val="1"/>
        <charset val="162"/>
      </rPr>
      <t>):</t>
    </r>
  </si>
  <si>
    <r>
      <t>W = 1.2 * Sin</t>
    </r>
    <r>
      <rPr>
        <sz val="9"/>
        <rFont val="Symbol"/>
        <family val="1"/>
        <charset val="2"/>
      </rPr>
      <t>a</t>
    </r>
    <r>
      <rPr>
        <sz val="9"/>
        <rFont val="Times New Roman"/>
        <family val="1"/>
        <charset val="162"/>
      </rPr>
      <t xml:space="preserve"> * g(rüzgar) =</t>
    </r>
  </si>
  <si>
    <r>
      <t>q(rüzgar) = 1.25 * W * a / Cos</t>
    </r>
    <r>
      <rPr>
        <sz val="9"/>
        <rFont val="Symbol"/>
        <family val="1"/>
        <charset val="2"/>
      </rPr>
      <t>a</t>
    </r>
    <r>
      <rPr>
        <sz val="9"/>
        <rFont val="Times New Roman"/>
        <family val="1"/>
        <charset val="162"/>
      </rPr>
      <t xml:space="preserve"> =</t>
    </r>
  </si>
  <si>
    <r>
      <t>q</t>
    </r>
    <r>
      <rPr>
        <vertAlign val="subscript"/>
        <sz val="9"/>
        <rFont val="Times New Roman"/>
        <family val="1"/>
      </rPr>
      <t>x</t>
    </r>
    <r>
      <rPr>
        <sz val="9"/>
        <rFont val="Times New Roman"/>
        <family val="1"/>
        <charset val="162"/>
      </rPr>
      <t xml:space="preserve"> = q * Cos</t>
    </r>
    <r>
      <rPr>
        <sz val="9"/>
        <rFont val="Symbol"/>
        <family val="1"/>
        <charset val="2"/>
      </rPr>
      <t>a</t>
    </r>
    <r>
      <rPr>
        <sz val="9"/>
        <rFont val="Times New Roman"/>
        <family val="1"/>
        <charset val="162"/>
      </rPr>
      <t xml:space="preserve"> =</t>
    </r>
  </si>
  <si>
    <r>
      <t>q</t>
    </r>
    <r>
      <rPr>
        <vertAlign val="subscript"/>
        <sz val="9"/>
        <rFont val="Times New Roman"/>
        <family val="1"/>
      </rPr>
      <t>y</t>
    </r>
    <r>
      <rPr>
        <sz val="9"/>
        <rFont val="Times New Roman"/>
        <family val="1"/>
        <charset val="162"/>
      </rPr>
      <t xml:space="preserve"> = q * Sin</t>
    </r>
    <r>
      <rPr>
        <sz val="9"/>
        <rFont val="Symbol"/>
        <family val="1"/>
        <charset val="2"/>
      </rPr>
      <t>a</t>
    </r>
    <r>
      <rPr>
        <sz val="9"/>
        <rFont val="Times New Roman"/>
        <family val="1"/>
        <charset val="162"/>
      </rPr>
      <t xml:space="preserve"> =</t>
    </r>
  </si>
  <si>
    <r>
      <t xml:space="preserve">s </t>
    </r>
    <r>
      <rPr>
        <sz val="12"/>
        <rFont val="Times New Roman"/>
        <family val="1"/>
        <charset val="162"/>
      </rPr>
      <t>= M</t>
    </r>
    <r>
      <rPr>
        <vertAlign val="subscript"/>
        <sz val="12"/>
        <rFont val="Times New Roman"/>
        <family val="1"/>
      </rPr>
      <t xml:space="preserve">x </t>
    </r>
    <r>
      <rPr>
        <sz val="12"/>
        <rFont val="Times New Roman"/>
        <family val="1"/>
        <charset val="162"/>
      </rPr>
      <t>/ W</t>
    </r>
    <r>
      <rPr>
        <vertAlign val="subscript"/>
        <sz val="12"/>
        <rFont val="Times New Roman"/>
        <family val="1"/>
      </rPr>
      <t xml:space="preserve">x </t>
    </r>
    <r>
      <rPr>
        <sz val="12"/>
        <rFont val="Times New Roman"/>
        <family val="1"/>
        <charset val="162"/>
      </rPr>
      <t>+ M</t>
    </r>
    <r>
      <rPr>
        <vertAlign val="subscript"/>
        <sz val="12"/>
        <rFont val="Times New Roman"/>
        <family val="1"/>
      </rPr>
      <t xml:space="preserve">y </t>
    </r>
    <r>
      <rPr>
        <sz val="12"/>
        <rFont val="Times New Roman"/>
        <family val="1"/>
        <charset val="162"/>
      </rPr>
      <t>/ W</t>
    </r>
    <r>
      <rPr>
        <vertAlign val="subscript"/>
        <sz val="12"/>
        <rFont val="Times New Roman"/>
        <family val="1"/>
      </rPr>
      <t xml:space="preserve">y </t>
    </r>
    <r>
      <rPr>
        <sz val="12"/>
        <rFont val="Times New Roman"/>
        <family val="1"/>
      </rPr>
      <t>=</t>
    </r>
  </si>
  <si>
    <t>f</t>
  </si>
  <si>
    <t>cm</t>
  </si>
  <si>
    <r>
      <t>cm</t>
    </r>
    <r>
      <rPr>
        <vertAlign val="superscript"/>
        <sz val="9"/>
        <rFont val="Times New Roman"/>
        <family val="1"/>
      </rPr>
      <t>4</t>
    </r>
  </si>
  <si>
    <r>
      <t>cm</t>
    </r>
    <r>
      <rPr>
        <vertAlign val="superscript"/>
        <sz val="9"/>
        <rFont val="Times New Roman"/>
        <family val="1"/>
      </rPr>
      <t>3</t>
    </r>
  </si>
  <si>
    <r>
      <t>g = g (kaplama) / Cos</t>
    </r>
    <r>
      <rPr>
        <sz val="9"/>
        <rFont val="Symbol"/>
        <family val="1"/>
        <charset val="2"/>
      </rPr>
      <t>a</t>
    </r>
    <r>
      <rPr>
        <sz val="9"/>
        <rFont val="Times New Roman"/>
        <family val="1"/>
        <charset val="162"/>
      </rPr>
      <t xml:space="preserve"> + g (aşık) + g (kar) + g (ilave) =</t>
    </r>
  </si>
  <si>
    <t>&lt; L / 200 =</t>
  </si>
  <si>
    <t>b=</t>
  </si>
  <si>
    <t>h=</t>
  </si>
  <si>
    <t>c=</t>
  </si>
  <si>
    <t>t=</t>
  </si>
  <si>
    <t>ex=</t>
  </si>
  <si>
    <t>ey=</t>
  </si>
  <si>
    <t>Profil Türü:                                                Bükme Sac</t>
  </si>
  <si>
    <t>G=</t>
  </si>
  <si>
    <t>kg/m</t>
  </si>
  <si>
    <t>B=</t>
  </si>
  <si>
    <t xml:space="preserve"> m aralıkta sürekli olarak teşkil edilecektir.</t>
  </si>
  <si>
    <t>Aşıklar</t>
  </si>
  <si>
    <r>
      <t>&lt; 1445 kg/cm</t>
    </r>
    <r>
      <rPr>
        <b/>
        <vertAlign val="superscript"/>
        <sz val="9"/>
        <rFont val="Times New Roman"/>
        <family val="1"/>
      </rPr>
      <t>2</t>
    </r>
    <r>
      <rPr>
        <b/>
        <sz val="9"/>
        <rFont val="Times New Roman"/>
        <family val="1"/>
        <charset val="162"/>
      </rPr>
      <t xml:space="preserve"> (H)</t>
    </r>
  </si>
  <si>
    <r>
      <t>&lt;1504 kg/cm</t>
    </r>
    <r>
      <rPr>
        <b/>
        <vertAlign val="superscript"/>
        <sz val="9"/>
        <rFont val="Times New Roman"/>
        <family val="1"/>
      </rPr>
      <t>2</t>
    </r>
    <r>
      <rPr>
        <b/>
        <sz val="9"/>
        <rFont val="Times New Roman"/>
        <family val="1"/>
        <charset val="162"/>
      </rPr>
      <t xml:space="preserve"> (HZ)</t>
    </r>
  </si>
</sst>
</file>

<file path=xl/styles.xml><?xml version="1.0" encoding="utf-8"?>
<styleSheet xmlns="http://schemas.openxmlformats.org/spreadsheetml/2006/main">
  <numFmts count="2">
    <numFmt numFmtId="172" formatCode="0.0"/>
    <numFmt numFmtId="176" formatCode="0.000"/>
  </numFmts>
  <fonts count="20">
    <font>
      <sz val="10"/>
      <name val="Arial Tur"/>
      <charset val="162"/>
    </font>
    <font>
      <sz val="12"/>
      <name val="Times New Roman"/>
      <family val="1"/>
      <charset val="162"/>
    </font>
    <font>
      <b/>
      <sz val="9"/>
      <name val="Times New Roman"/>
      <family val="1"/>
      <charset val="162"/>
    </font>
    <font>
      <sz val="9"/>
      <name val="Times New Roman"/>
      <family val="1"/>
      <charset val="162"/>
    </font>
    <font>
      <vertAlign val="subscript"/>
      <sz val="9"/>
      <name val="Times New Roman"/>
      <family val="1"/>
      <charset val="162"/>
    </font>
    <font>
      <vertAlign val="superscript"/>
      <sz val="9"/>
      <name val="Times New Roman"/>
      <family val="1"/>
      <charset val="162"/>
    </font>
    <font>
      <vertAlign val="subscript"/>
      <sz val="9"/>
      <name val="Times New Roman"/>
      <family val="1"/>
    </font>
    <font>
      <vertAlign val="superscript"/>
      <sz val="9"/>
      <name val="Times New Roman"/>
      <family val="1"/>
    </font>
    <font>
      <sz val="9"/>
      <name val="Times New Roman"/>
      <family val="1"/>
    </font>
    <font>
      <sz val="9"/>
      <name val="Symbol"/>
      <family val="1"/>
      <charset val="2"/>
    </font>
    <font>
      <sz val="12"/>
      <name val="Symbol"/>
      <family val="1"/>
      <charset val="2"/>
    </font>
    <font>
      <vertAlign val="subscript"/>
      <sz val="12"/>
      <name val="Times New Roman"/>
      <family val="1"/>
    </font>
    <font>
      <sz val="12"/>
      <name val="Times New Roman"/>
      <family val="1"/>
    </font>
    <font>
      <b/>
      <vertAlign val="superscript"/>
      <sz val="9"/>
      <name val="Times New Roman"/>
      <family val="1"/>
    </font>
    <font>
      <b/>
      <sz val="9"/>
      <name val="Times New Roman"/>
      <family val="1"/>
    </font>
    <font>
      <b/>
      <sz val="9"/>
      <color indexed="12"/>
      <name val="Times New Roman"/>
      <family val="1"/>
    </font>
    <font>
      <b/>
      <u/>
      <sz val="9"/>
      <name val="Times New Roman"/>
      <family val="1"/>
    </font>
    <font>
      <sz val="10"/>
      <name val="Times New Roman"/>
      <family val="1"/>
      <charset val="162"/>
    </font>
    <font>
      <b/>
      <sz val="10"/>
      <name val="Times New Roman"/>
      <family val="1"/>
      <charset val="162"/>
    </font>
    <font>
      <sz val="10"/>
      <color indexed="10"/>
      <name val="Times New Roman"/>
      <family val="1"/>
      <charset val="16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3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172" fontId="3" fillId="0" borderId="0" xfId="0" applyNumberFormat="1" applyFont="1"/>
    <xf numFmtId="2" fontId="3" fillId="0" borderId="0" xfId="0" applyNumberFormat="1" applyFont="1"/>
    <xf numFmtId="176" fontId="3" fillId="0" borderId="0" xfId="0" applyNumberFormat="1" applyFont="1" applyAlignment="1">
      <alignment horizontal="center"/>
    </xf>
    <xf numFmtId="0" fontId="10" fillId="0" borderId="0" xfId="0" applyFont="1" applyAlignment="1">
      <alignment horizontal="right"/>
    </xf>
    <xf numFmtId="0" fontId="8" fillId="0" borderId="0" xfId="0" applyFont="1" applyAlignment="1">
      <alignment horizontal="left"/>
    </xf>
    <xf numFmtId="0" fontId="15" fillId="0" borderId="0" xfId="0" applyFont="1" applyFill="1" applyAlignment="1">
      <alignment horizontal="right"/>
    </xf>
    <xf numFmtId="0" fontId="15" fillId="0" borderId="0" xfId="0" applyFont="1" applyAlignment="1">
      <alignment horizontal="right"/>
    </xf>
    <xf numFmtId="0" fontId="16" fillId="0" borderId="0" xfId="0" applyFont="1"/>
    <xf numFmtId="0" fontId="14" fillId="0" borderId="0" xfId="0" applyFont="1"/>
    <xf numFmtId="172" fontId="14" fillId="0" borderId="0" xfId="0" applyNumberFormat="1" applyFont="1" applyAlignment="1">
      <alignment horizontal="right" vertical="center"/>
    </xf>
    <xf numFmtId="0" fontId="14" fillId="0" borderId="0" xfId="0" applyFont="1" applyAlignment="1">
      <alignment horizont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7" fillId="0" borderId="0" xfId="0" applyFont="1"/>
    <xf numFmtId="0" fontId="18" fillId="0" borderId="0" xfId="0" applyFont="1"/>
    <xf numFmtId="0" fontId="17" fillId="0" borderId="0" xfId="0" applyFont="1" applyAlignment="1">
      <alignment horizontal="center"/>
    </xf>
    <xf numFmtId="2" fontId="17" fillId="0" borderId="0" xfId="0" applyNumberFormat="1" applyFont="1"/>
    <xf numFmtId="0" fontId="18" fillId="0" borderId="1" xfId="0" applyFont="1" applyBorder="1"/>
    <xf numFmtId="0" fontId="17" fillId="0" borderId="2" xfId="0" applyFont="1" applyBorder="1"/>
    <xf numFmtId="0" fontId="17" fillId="0" borderId="3" xfId="0" applyFont="1" applyBorder="1"/>
    <xf numFmtId="0" fontId="17" fillId="0" borderId="3" xfId="0" applyFont="1" applyBorder="1" applyAlignment="1">
      <alignment horizontal="center"/>
    </xf>
    <xf numFmtId="0" fontId="17" fillId="0" borderId="2" xfId="0" applyFont="1" applyBorder="1" applyAlignment="1">
      <alignment horizontal="center"/>
    </xf>
    <xf numFmtId="0" fontId="18" fillId="0" borderId="4" xfId="0" applyFont="1" applyBorder="1"/>
    <xf numFmtId="0" fontId="18" fillId="0" borderId="5" xfId="0" applyFont="1" applyBorder="1"/>
    <xf numFmtId="0" fontId="17" fillId="0" borderId="6" xfId="0" applyFont="1" applyBorder="1"/>
    <xf numFmtId="0" fontId="18" fillId="0" borderId="7" xfId="0" applyFont="1" applyBorder="1"/>
    <xf numFmtId="0" fontId="17" fillId="0" borderId="8" xfId="0" applyFont="1" applyBorder="1"/>
    <xf numFmtId="0" fontId="18" fillId="0" borderId="9" xfId="0" applyFont="1" applyBorder="1"/>
    <xf numFmtId="2" fontId="17" fillId="0" borderId="6" xfId="0" applyNumberFormat="1" applyFont="1" applyBorder="1"/>
    <xf numFmtId="2" fontId="17" fillId="0" borderId="8" xfId="0" applyNumberFormat="1" applyFont="1" applyBorder="1"/>
    <xf numFmtId="0" fontId="18" fillId="0" borderId="1" xfId="0" applyFont="1" applyBorder="1" applyAlignment="1">
      <alignment horizontal="center"/>
    </xf>
    <xf numFmtId="0" fontId="18" fillId="0" borderId="3" xfId="0" applyFont="1" applyBorder="1" applyAlignment="1">
      <alignment horizontal="center"/>
    </xf>
    <xf numFmtId="0" fontId="18" fillId="0" borderId="2" xfId="0" applyFont="1" applyBorder="1" applyAlignment="1">
      <alignment horizontal="center"/>
    </xf>
    <xf numFmtId="0" fontId="18" fillId="0" borderId="10" xfId="0" applyFont="1" applyBorder="1"/>
    <xf numFmtId="0" fontId="18" fillId="0" borderId="11" xfId="0" applyFont="1" applyBorder="1"/>
    <xf numFmtId="0" fontId="19" fillId="0" borderId="12" xfId="0" applyFont="1" applyBorder="1" applyAlignment="1">
      <alignment horizontal="left"/>
    </xf>
    <xf numFmtId="0" fontId="17" fillId="0" borderId="13" xfId="0" applyFont="1" applyBorder="1" applyAlignment="1">
      <alignment horizontal="center"/>
    </xf>
    <xf numFmtId="0" fontId="17" fillId="0" borderId="13" xfId="0" applyFont="1" applyBorder="1"/>
    <xf numFmtId="0" fontId="19" fillId="0" borderId="14" xfId="0" applyFont="1" applyBorder="1" applyAlignment="1">
      <alignment horizontal="left"/>
    </xf>
    <xf numFmtId="0" fontId="17" fillId="0" borderId="15" xfId="0" applyFont="1" applyBorder="1"/>
    <xf numFmtId="0" fontId="18" fillId="0" borderId="16" xfId="0" applyFont="1" applyBorder="1"/>
    <xf numFmtId="0" fontId="17" fillId="0" borderId="12" xfId="0" applyFont="1" applyBorder="1" applyAlignment="1">
      <alignment horizontal="center"/>
    </xf>
    <xf numFmtId="0" fontId="17" fillId="0" borderId="0" xfId="0" applyFont="1" applyBorder="1" applyAlignment="1">
      <alignment horizontal="center"/>
    </xf>
    <xf numFmtId="0" fontId="17" fillId="0" borderId="14" xfId="0" applyFont="1" applyBorder="1" applyAlignment="1">
      <alignment horizontal="center"/>
    </xf>
    <xf numFmtId="0" fontId="17" fillId="0" borderId="17" xfId="0" applyFont="1" applyBorder="1" applyAlignment="1">
      <alignment horizontal="center"/>
    </xf>
    <xf numFmtId="0" fontId="17" fillId="0" borderId="14" xfId="0" applyFont="1" applyBorder="1"/>
    <xf numFmtId="0" fontId="17" fillId="0" borderId="17" xfId="0" applyFont="1" applyBorder="1"/>
    <xf numFmtId="0" fontId="17" fillId="0" borderId="12" xfId="0" applyFont="1" applyBorder="1" applyAlignment="1">
      <alignment horizontal="left"/>
    </xf>
    <xf numFmtId="0" fontId="17" fillId="0" borderId="15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176" fontId="3" fillId="0" borderId="0" xfId="0" applyNumberFormat="1" applyFont="1"/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/>
    </xf>
    <xf numFmtId="0" fontId="15" fillId="0" borderId="0" xfId="0" applyFont="1" applyAlignment="1">
      <alignment vertical="center"/>
    </xf>
    <xf numFmtId="0" fontId="3" fillId="0" borderId="0" xfId="0" applyFont="1" applyAlignment="1">
      <alignment horizontal="right"/>
    </xf>
    <xf numFmtId="0" fontId="16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38</xdr:row>
      <xdr:rowOff>0</xdr:rowOff>
    </xdr:from>
    <xdr:to>
      <xdr:col>0</xdr:col>
      <xdr:colOff>1609725</xdr:colOff>
      <xdr:row>50</xdr:row>
      <xdr:rowOff>123825</xdr:rowOff>
    </xdr:to>
    <xdr:pic>
      <xdr:nvPicPr>
        <xdr:cNvPr id="1080" name="Picture 55" descr="bükme aşık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37421" t="17201" r="34738" b="19225"/>
        <a:stretch>
          <a:fillRect/>
        </a:stretch>
      </xdr:blipFill>
      <xdr:spPr bwMode="auto">
        <a:xfrm>
          <a:off x="104775" y="5667375"/>
          <a:ext cx="1504950" cy="2066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ayfa1"/>
  <dimension ref="A1:F63"/>
  <sheetViews>
    <sheetView tabSelected="1" workbookViewId="0">
      <selection activeCell="F57" sqref="F57"/>
    </sheetView>
  </sheetViews>
  <sheetFormatPr defaultRowHeight="12"/>
  <cols>
    <col min="1" max="1" width="30" style="1" customWidth="1"/>
    <col min="2" max="2" width="15.28515625" style="1" customWidth="1"/>
    <col min="3" max="4" width="9.140625" style="1"/>
    <col min="5" max="5" width="6.28515625" style="1" bestFit="1" customWidth="1"/>
    <col min="6" max="16384" width="9.140625" style="1"/>
  </cols>
  <sheetData>
    <row r="1" spans="1:6">
      <c r="A1" s="58" t="s">
        <v>72</v>
      </c>
      <c r="B1" s="58"/>
      <c r="C1" s="58"/>
      <c r="D1" s="58"/>
      <c r="E1" s="58"/>
      <c r="F1" s="58"/>
    </row>
    <row r="3" spans="1:6">
      <c r="A3" s="56" t="s">
        <v>103</v>
      </c>
      <c r="B3" s="54">
        <f>B5</f>
        <v>7.48</v>
      </c>
      <c r="C3" s="57" t="s">
        <v>102</v>
      </c>
      <c r="D3" s="54"/>
      <c r="E3" s="54"/>
      <c r="F3" s="54"/>
    </row>
    <row r="4" spans="1:6">
      <c r="A4" s="2" t="s">
        <v>17</v>
      </c>
      <c r="B4" s="10">
        <v>2.3199999999999998</v>
      </c>
      <c r="C4" s="2" t="s">
        <v>12</v>
      </c>
      <c r="D4" s="4"/>
      <c r="E4" s="4"/>
    </row>
    <row r="5" spans="1:6">
      <c r="A5" s="2" t="s">
        <v>20</v>
      </c>
      <c r="B5" s="11">
        <v>7.48</v>
      </c>
      <c r="C5" s="2" t="s">
        <v>12</v>
      </c>
      <c r="D5" s="3"/>
      <c r="E5" s="4"/>
    </row>
    <row r="6" spans="1:6">
      <c r="A6" s="2" t="s">
        <v>80</v>
      </c>
      <c r="B6" s="11">
        <v>10</v>
      </c>
      <c r="C6" s="2" t="s">
        <v>13</v>
      </c>
      <c r="D6" s="4"/>
      <c r="E6" s="4"/>
    </row>
    <row r="7" spans="1:6" ht="15.95" customHeight="1">
      <c r="A7" s="9" t="s">
        <v>66</v>
      </c>
      <c r="B7" s="3"/>
      <c r="C7" s="2"/>
      <c r="D7" s="4"/>
      <c r="E7" s="4"/>
    </row>
    <row r="8" spans="1:6" ht="15.95" customHeight="1">
      <c r="A8" s="9" t="s">
        <v>65</v>
      </c>
      <c r="D8" s="4"/>
      <c r="E8" s="4"/>
    </row>
    <row r="9" spans="1:6" ht="8.1" customHeight="1">
      <c r="A9" s="2"/>
      <c r="B9" s="4"/>
      <c r="C9" s="4"/>
      <c r="D9" s="4"/>
      <c r="E9" s="4"/>
    </row>
    <row r="10" spans="1:6">
      <c r="A10" s="1" t="s">
        <v>0</v>
      </c>
      <c r="B10" s="3" t="s">
        <v>2</v>
      </c>
      <c r="C10" s="11">
        <v>10</v>
      </c>
      <c r="D10" s="1" t="s">
        <v>4</v>
      </c>
      <c r="E10" s="3" t="s">
        <v>5</v>
      </c>
    </row>
    <row r="11" spans="1:6">
      <c r="A11" s="1" t="s">
        <v>1</v>
      </c>
      <c r="B11" s="3" t="s">
        <v>3</v>
      </c>
      <c r="C11" s="11">
        <v>10</v>
      </c>
      <c r="D11" s="1" t="s">
        <v>4</v>
      </c>
      <c r="E11" s="3" t="s">
        <v>9</v>
      </c>
    </row>
    <row r="12" spans="1:6">
      <c r="A12" s="1" t="s">
        <v>14</v>
      </c>
      <c r="B12" s="3" t="s">
        <v>6</v>
      </c>
      <c r="C12" s="11">
        <v>0</v>
      </c>
      <c r="D12" s="1" t="s">
        <v>4</v>
      </c>
      <c r="E12" s="3" t="s">
        <v>9</v>
      </c>
    </row>
    <row r="13" spans="1:6">
      <c r="A13" s="1" t="s">
        <v>7</v>
      </c>
      <c r="B13" s="3" t="s">
        <v>8</v>
      </c>
      <c r="C13" s="11">
        <v>115.5</v>
      </c>
      <c r="D13" s="1" t="s">
        <v>4</v>
      </c>
      <c r="E13" s="3" t="s">
        <v>9</v>
      </c>
    </row>
    <row r="14" spans="1:6">
      <c r="A14" s="1" t="s">
        <v>10</v>
      </c>
      <c r="B14" s="3" t="s">
        <v>11</v>
      </c>
      <c r="C14" s="11">
        <v>20.84</v>
      </c>
      <c r="D14" s="1" t="s">
        <v>4</v>
      </c>
      <c r="E14" s="3" t="s">
        <v>5</v>
      </c>
    </row>
    <row r="15" spans="1:6" ht="8.1" customHeight="1">
      <c r="B15" s="3"/>
      <c r="C15" s="5"/>
      <c r="E15" s="3"/>
    </row>
    <row r="16" spans="1:6">
      <c r="A16" s="60" t="s">
        <v>81</v>
      </c>
      <c r="B16" s="60"/>
      <c r="C16" s="5">
        <f>1.2*SIN(B6*PI()/180)*C14</f>
        <v>4.342593627094594</v>
      </c>
      <c r="D16" s="1" t="s">
        <v>4</v>
      </c>
    </row>
    <row r="17" spans="1:5">
      <c r="A17" s="60" t="s">
        <v>82</v>
      </c>
      <c r="B17" s="60"/>
      <c r="C17" s="5">
        <f>1.25*C16*B4/COS(B6*PI()/180)</f>
        <v>12.787796887316146</v>
      </c>
      <c r="D17" s="1" t="s">
        <v>15</v>
      </c>
    </row>
    <row r="18" spans="1:5" ht="8.1" customHeight="1">
      <c r="C18" s="5"/>
    </row>
    <row r="19" spans="1:5">
      <c r="A19" s="60" t="s">
        <v>90</v>
      </c>
      <c r="B19" s="60"/>
      <c r="C19" s="5">
        <f>C10/COS(B6*PI()/180)+C11+C13+C12</f>
        <v>135.65426611885744</v>
      </c>
      <c r="D19" s="1" t="s">
        <v>4</v>
      </c>
      <c r="E19" s="3" t="s">
        <v>9</v>
      </c>
    </row>
    <row r="20" spans="1:5">
      <c r="A20" s="60" t="s">
        <v>16</v>
      </c>
      <c r="B20" s="60"/>
      <c r="C20" s="5">
        <f>C19*B4</f>
        <v>314.71789739574922</v>
      </c>
      <c r="D20" s="1" t="s">
        <v>15</v>
      </c>
    </row>
    <row r="21" spans="1:5" ht="13.5">
      <c r="A21" s="60" t="s">
        <v>83</v>
      </c>
      <c r="B21" s="60"/>
      <c r="C21" s="5">
        <f>C20*COS(B6*PI()/180)</f>
        <v>309.93662536703442</v>
      </c>
      <c r="D21" s="1" t="s">
        <v>15</v>
      </c>
    </row>
    <row r="22" spans="1:5" ht="13.5">
      <c r="A22" s="60" t="s">
        <v>84</v>
      </c>
      <c r="B22" s="60"/>
      <c r="C22" s="5">
        <f>C20*SIN(B6*PI()/180)</f>
        <v>54.650189361939809</v>
      </c>
      <c r="D22" s="1" t="s">
        <v>15</v>
      </c>
    </row>
    <row r="23" spans="1:5">
      <c r="A23" s="61" t="s">
        <v>18</v>
      </c>
      <c r="B23" s="61"/>
      <c r="C23" s="61"/>
    </row>
    <row r="24" spans="1:5">
      <c r="A24" s="13" t="s">
        <v>19</v>
      </c>
    </row>
    <row r="25" spans="1:5" ht="8.1" customHeight="1"/>
    <row r="26" spans="1:5">
      <c r="A26" s="60" t="s">
        <v>23</v>
      </c>
      <c r="B26" s="60"/>
      <c r="C26" s="1">
        <v>12</v>
      </c>
    </row>
    <row r="27" spans="1:5" ht="19.5" customHeight="1">
      <c r="A27" s="60" t="s">
        <v>77</v>
      </c>
      <c r="B27" s="60"/>
      <c r="C27" s="6">
        <f>C21*B5^2/C26</f>
        <v>1445.0898469946439</v>
      </c>
      <c r="D27" s="1" t="s">
        <v>60</v>
      </c>
    </row>
    <row r="28" spans="1:5" ht="19.5" customHeight="1">
      <c r="A28" s="60" t="s">
        <v>78</v>
      </c>
      <c r="B28" s="60"/>
      <c r="C28" s="6">
        <f>C22*(B5/'ek işlemler'!F6)^2/C26</f>
        <v>15.925520598313945</v>
      </c>
      <c r="D28" s="1" t="s">
        <v>60</v>
      </c>
    </row>
    <row r="29" spans="1:5" ht="8.1" customHeight="1"/>
    <row r="30" spans="1:5">
      <c r="A30" s="13" t="s">
        <v>26</v>
      </c>
    </row>
    <row r="31" spans="1:5" ht="18" customHeight="1">
      <c r="A31" s="60" t="s">
        <v>79</v>
      </c>
      <c r="B31" s="60"/>
      <c r="C31" s="6">
        <f>(C21+C17)*B5^2/C26</f>
        <v>1504.7133762416515</v>
      </c>
      <c r="D31" s="1" t="s">
        <v>60</v>
      </c>
    </row>
    <row r="32" spans="1:5" ht="14.25">
      <c r="A32" s="60" t="s">
        <v>78</v>
      </c>
      <c r="B32" s="60"/>
      <c r="C32" s="6">
        <f>C28</f>
        <v>15.925520598313945</v>
      </c>
      <c r="D32" s="1" t="s">
        <v>60</v>
      </c>
    </row>
    <row r="33" spans="1:6" ht="8.1" customHeight="1"/>
    <row r="34" spans="1:6">
      <c r="A34" s="12" t="s">
        <v>71</v>
      </c>
    </row>
    <row r="35" spans="1:6" ht="8.1" customHeight="1">
      <c r="A35" s="59" t="s">
        <v>98</v>
      </c>
      <c r="B35" s="59"/>
      <c r="C35" s="59"/>
      <c r="D35" s="59"/>
      <c r="E35" s="59"/>
      <c r="F35" s="59"/>
    </row>
    <row r="36" spans="1:6" ht="8.1" customHeight="1">
      <c r="A36" s="59"/>
      <c r="B36" s="59"/>
      <c r="C36" s="59"/>
      <c r="D36" s="59"/>
      <c r="E36" s="59"/>
      <c r="F36" s="59"/>
    </row>
    <row r="37" spans="1:6" ht="5.0999999999999996" customHeight="1"/>
    <row r="38" spans="1:6">
      <c r="A38" s="1" t="s">
        <v>59</v>
      </c>
    </row>
    <row r="39" spans="1:6" ht="12.95" customHeight="1"/>
    <row r="40" spans="1:6" ht="12.95" customHeight="1">
      <c r="A40" s="3" t="s">
        <v>92</v>
      </c>
      <c r="B40" s="11">
        <v>8</v>
      </c>
      <c r="C40" s="1" t="s">
        <v>87</v>
      </c>
    </row>
    <row r="41" spans="1:6" ht="12.95" customHeight="1">
      <c r="A41" s="3" t="s">
        <v>93</v>
      </c>
      <c r="B41" s="11">
        <v>24</v>
      </c>
      <c r="C41" s="1" t="s">
        <v>87</v>
      </c>
    </row>
    <row r="42" spans="1:6" ht="12.95" customHeight="1">
      <c r="A42" s="3" t="s">
        <v>94</v>
      </c>
      <c r="B42" s="11">
        <v>4</v>
      </c>
      <c r="C42" s="1" t="s">
        <v>87</v>
      </c>
    </row>
    <row r="43" spans="1:6" ht="12.95" customHeight="1">
      <c r="A43" s="3" t="s">
        <v>95</v>
      </c>
      <c r="B43" s="11">
        <v>0.35</v>
      </c>
      <c r="C43" s="1" t="s">
        <v>87</v>
      </c>
    </row>
    <row r="44" spans="1:6" ht="12.95" customHeight="1">
      <c r="A44" s="3" t="s">
        <v>101</v>
      </c>
      <c r="B44" s="1">
        <f>2*B40+B41+2*B42</f>
        <v>48</v>
      </c>
      <c r="C44" s="1" t="s">
        <v>87</v>
      </c>
    </row>
    <row r="45" spans="1:6" ht="12.95" customHeight="1">
      <c r="A45" s="3" t="s">
        <v>96</v>
      </c>
      <c r="B45" s="55">
        <f>(2*B40*B43*B40*0.5+2*(B42-B43)*B43*(B40-0.5*B43)+(B41-2*B43)*0.5*B43*B43)/(2*B40*B43+(B41-2*B43)*B43+2*B43*(B42-B43))</f>
        <v>2.6866952789699567</v>
      </c>
      <c r="C45" s="1" t="s">
        <v>87</v>
      </c>
    </row>
    <row r="46" spans="1:6" ht="12.95" customHeight="1">
      <c r="A46" s="3" t="s">
        <v>97</v>
      </c>
      <c r="B46" s="1">
        <f>B41/2</f>
        <v>12</v>
      </c>
      <c r="C46" s="1" t="s">
        <v>87</v>
      </c>
    </row>
    <row r="47" spans="1:6" ht="12.95" customHeight="1">
      <c r="A47" s="3" t="s">
        <v>61</v>
      </c>
      <c r="B47" s="55">
        <f>(B43*(B41-2*B43)^3)/12+2*(B40*B43^3/12+B40*B43*(0.5*B41-B43*0.5)^2)+2*(B43*(B42-B43)^3/12+(B42-B43)*B43*(0.5*B41-B43-(B42-B43)*0.5)^2)</f>
        <v>1401.5199916666666</v>
      </c>
      <c r="C47" s="1" t="s">
        <v>88</v>
      </c>
    </row>
    <row r="48" spans="1:6" ht="12.95" customHeight="1">
      <c r="A48" s="3" t="s">
        <v>63</v>
      </c>
      <c r="B48" s="55">
        <f>2*(B43*B40^3/12+B40*B43*(B40*0.5-B45)^2)+2*((B42-B43)*B43^3/12+(B42-B43)*B43*(B40-B43*0.5-B45)^2)+((B41-2*B43)*B43^3/12+(B41-2*B43)*B43*(B45-B43*0.5)^2)</f>
        <v>158.53900454220314</v>
      </c>
      <c r="C48" s="1" t="s">
        <v>88</v>
      </c>
    </row>
    <row r="49" spans="1:4" ht="12.95" customHeight="1">
      <c r="A49" s="3" t="s">
        <v>62</v>
      </c>
      <c r="B49" s="1">
        <f>B47/B46</f>
        <v>116.79333263888888</v>
      </c>
      <c r="C49" s="1" t="s">
        <v>89</v>
      </c>
    </row>
    <row r="50" spans="1:4" ht="12.95" customHeight="1">
      <c r="A50" s="3" t="s">
        <v>64</v>
      </c>
      <c r="B50" s="1">
        <f>B48/(B40-B45)</f>
        <v>29.838116363758747</v>
      </c>
      <c r="C50" s="1" t="s">
        <v>89</v>
      </c>
    </row>
    <row r="51" spans="1:4" ht="12.95" customHeight="1">
      <c r="A51" s="3" t="s">
        <v>99</v>
      </c>
      <c r="B51" s="1">
        <f>B44/100*B43/100*7850</f>
        <v>13.187999999999999</v>
      </c>
      <c r="C51" s="1" t="s">
        <v>100</v>
      </c>
    </row>
    <row r="53" spans="1:4" ht="18.75">
      <c r="A53" s="8" t="s">
        <v>85</v>
      </c>
      <c r="B53" s="14">
        <f>C27*100/B49+C28*100/B50</f>
        <v>1290.67816408612</v>
      </c>
      <c r="C53" s="16" t="s">
        <v>104</v>
      </c>
      <c r="D53" s="17"/>
    </row>
    <row r="54" spans="1:4">
      <c r="B54" s="2"/>
    </row>
    <row r="55" spans="1:4" ht="18.75">
      <c r="A55" s="8" t="s">
        <v>85</v>
      </c>
      <c r="B55" s="14">
        <f>C31*100/B49+C32*100/B50</f>
        <v>1341.7286203920089</v>
      </c>
      <c r="C55" s="16" t="s">
        <v>105</v>
      </c>
      <c r="D55" s="17"/>
    </row>
    <row r="57" spans="1:4">
      <c r="A57" s="12" t="s">
        <v>70</v>
      </c>
    </row>
    <row r="58" spans="1:4">
      <c r="B58" s="3" t="s">
        <v>68</v>
      </c>
      <c r="C58" s="4">
        <f>IF('ek işlemler'!B2=1,5,IF('ek işlemler'!B2=2,1,IF('ek işlemler'!B2=3,2)))</f>
        <v>1</v>
      </c>
    </row>
    <row r="59" spans="1:4" ht="14.25">
      <c r="A59" s="60" t="s">
        <v>73</v>
      </c>
      <c r="B59" s="60"/>
      <c r="C59" s="7">
        <f>(C58*C21/100*(B5*100)^4)/(384*2100000*B47)</f>
        <v>0.85847860350298588</v>
      </c>
      <c r="D59" s="1" t="s">
        <v>69</v>
      </c>
    </row>
    <row r="60" spans="1:4" ht="14.25">
      <c r="A60" s="60" t="s">
        <v>74</v>
      </c>
      <c r="B60" s="60"/>
      <c r="C60" s="7">
        <f>(C58*C22/100*(B5*100/'ek işlemler'!F6)^4)/(384*2100000*B48)</f>
        <v>5.2272280931086774E-3</v>
      </c>
      <c r="D60" s="1" t="s">
        <v>69</v>
      </c>
    </row>
    <row r="61" spans="1:4" ht="14.25">
      <c r="A61" s="60" t="s">
        <v>75</v>
      </c>
      <c r="B61" s="60"/>
      <c r="C61" s="7">
        <f>(C59^2+C60^2)^(1/2)</f>
        <v>0.85849451750490191</v>
      </c>
      <c r="D61" s="1" t="s">
        <v>69</v>
      </c>
    </row>
    <row r="62" spans="1:4">
      <c r="A62" s="3"/>
      <c r="B62" s="3"/>
      <c r="C62" s="7"/>
    </row>
    <row r="63" spans="1:4">
      <c r="A63" s="3" t="s">
        <v>86</v>
      </c>
      <c r="B63" s="1" t="s">
        <v>91</v>
      </c>
      <c r="C63" s="15">
        <f>B5*100/200</f>
        <v>3.74</v>
      </c>
      <c r="D63" s="1" t="s">
        <v>87</v>
      </c>
    </row>
  </sheetData>
  <mergeCells count="17">
    <mergeCell ref="A60:B60"/>
    <mergeCell ref="A61:B61"/>
    <mergeCell ref="A19:B19"/>
    <mergeCell ref="A20:B20"/>
    <mergeCell ref="A21:B21"/>
    <mergeCell ref="A22:B22"/>
    <mergeCell ref="A31:B31"/>
    <mergeCell ref="A32:B32"/>
    <mergeCell ref="A26:B26"/>
    <mergeCell ref="A27:B27"/>
    <mergeCell ref="A1:F1"/>
    <mergeCell ref="A35:F36"/>
    <mergeCell ref="A59:B59"/>
    <mergeCell ref="A16:B16"/>
    <mergeCell ref="A17:B17"/>
    <mergeCell ref="A28:B28"/>
    <mergeCell ref="A23:C23"/>
  </mergeCells>
  <phoneticPr fontId="0" type="noConversion"/>
  <pageMargins left="0.78740157480314965" right="0.19685039370078741" top="0.59055118110236227" bottom="0.39370078740157483" header="0.51181102362204722" footer="0.51181102362204722"/>
  <pageSetup paperSize="9" orientation="portrait" horizontalDpi="300" verticalDpi="300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sheetPr codeName="Sayfa2"/>
  <dimension ref="A1:T34"/>
  <sheetViews>
    <sheetView workbookViewId="0">
      <selection activeCell="F21" sqref="F21"/>
    </sheetView>
  </sheetViews>
  <sheetFormatPr defaultRowHeight="12.75"/>
  <cols>
    <col min="1" max="2" width="9.28515625" style="18" customWidth="1"/>
    <col min="3" max="3" width="13.140625" style="18" bestFit="1" customWidth="1"/>
    <col min="4" max="16384" width="9.140625" style="18"/>
  </cols>
  <sheetData>
    <row r="1" spans="1:20">
      <c r="A1" s="38" t="s">
        <v>24</v>
      </c>
      <c r="B1" s="39"/>
      <c r="D1" s="38" t="s">
        <v>25</v>
      </c>
      <c r="E1" s="45"/>
      <c r="F1" s="39"/>
      <c r="K1" s="19"/>
      <c r="P1" s="19"/>
    </row>
    <row r="2" spans="1:20">
      <c r="A2" s="40" t="s">
        <v>22</v>
      </c>
      <c r="B2" s="41">
        <v>2</v>
      </c>
      <c r="D2" s="52" t="s">
        <v>67</v>
      </c>
      <c r="E2" s="47"/>
      <c r="F2" s="41">
        <v>4</v>
      </c>
      <c r="P2" s="20"/>
      <c r="T2" s="21"/>
    </row>
    <row r="3" spans="1:20">
      <c r="A3" s="40" t="s">
        <v>21</v>
      </c>
      <c r="B3" s="42"/>
      <c r="D3" s="46">
        <v>1</v>
      </c>
      <c r="E3" s="47"/>
      <c r="F3" s="41"/>
      <c r="P3" s="20"/>
      <c r="T3" s="21"/>
    </row>
    <row r="4" spans="1:20" ht="13.5" thickBot="1">
      <c r="A4" s="43" t="s">
        <v>76</v>
      </c>
      <c r="B4" s="44"/>
      <c r="D4" s="46">
        <v>2</v>
      </c>
      <c r="E4" s="47"/>
      <c r="F4" s="41"/>
      <c r="P4" s="20"/>
      <c r="T4" s="21"/>
    </row>
    <row r="5" spans="1:20" ht="13.5" thickBot="1">
      <c r="D5" s="48">
        <v>3</v>
      </c>
      <c r="E5" s="49"/>
      <c r="F5" s="53"/>
      <c r="P5" s="20"/>
      <c r="T5" s="21"/>
    </row>
    <row r="6" spans="1:20" ht="13.5" thickBot="1">
      <c r="D6" s="50"/>
      <c r="E6" s="51"/>
      <c r="F6" s="53">
        <f>F2</f>
        <v>4</v>
      </c>
      <c r="P6" s="20"/>
      <c r="T6" s="21"/>
    </row>
    <row r="7" spans="1:20">
      <c r="P7" s="20"/>
      <c r="T7" s="21"/>
    </row>
    <row r="8" spans="1:20" ht="13.5" thickBot="1"/>
    <row r="9" spans="1:20">
      <c r="A9" s="35"/>
      <c r="B9" s="22"/>
      <c r="C9" s="22" t="s">
        <v>27</v>
      </c>
      <c r="D9" s="27" t="s">
        <v>52</v>
      </c>
      <c r="E9" s="28"/>
      <c r="F9" s="27" t="s">
        <v>53</v>
      </c>
      <c r="G9" s="28"/>
      <c r="H9" s="27" t="s">
        <v>54</v>
      </c>
      <c r="I9" s="28"/>
      <c r="J9" s="27" t="s">
        <v>55</v>
      </c>
      <c r="K9" s="28"/>
      <c r="L9" s="27" t="s">
        <v>56</v>
      </c>
      <c r="M9" s="28"/>
      <c r="N9" s="27" t="s">
        <v>57</v>
      </c>
      <c r="O9" s="28"/>
      <c r="P9" s="27" t="s">
        <v>58</v>
      </c>
      <c r="Q9" s="28"/>
    </row>
    <row r="10" spans="1:20">
      <c r="A10" s="36">
        <v>1</v>
      </c>
      <c r="B10" s="36">
        <v>4</v>
      </c>
      <c r="C10" s="25" t="s">
        <v>28</v>
      </c>
      <c r="D10" s="29">
        <v>80</v>
      </c>
      <c r="E10" s="30">
        <f>IF($B$10=A10,D10,0)</f>
        <v>0</v>
      </c>
      <c r="F10" s="29">
        <v>42</v>
      </c>
      <c r="G10" s="30">
        <f>IF($B$10=A10,F10,0)</f>
        <v>0</v>
      </c>
      <c r="H10" s="33">
        <v>7.57</v>
      </c>
      <c r="I10" s="30">
        <f>IF($B$10=A10,H10,0)</f>
        <v>0</v>
      </c>
      <c r="J10" s="29">
        <v>77.8</v>
      </c>
      <c r="K10" s="30">
        <f>IF($B$10=A10,J10,0)</f>
        <v>0</v>
      </c>
      <c r="L10" s="29">
        <v>6.29</v>
      </c>
      <c r="M10" s="30">
        <f>IF($B$10=A10,L10,0)</f>
        <v>0</v>
      </c>
      <c r="N10" s="29">
        <v>19.5</v>
      </c>
      <c r="O10" s="30">
        <f>IF($B$10=A10,N10,0)</f>
        <v>0</v>
      </c>
      <c r="P10" s="29">
        <v>3</v>
      </c>
      <c r="Q10" s="30">
        <f>IF($B$10=A10,P10,0)</f>
        <v>0</v>
      </c>
    </row>
    <row r="11" spans="1:20">
      <c r="A11" s="36">
        <v>2</v>
      </c>
      <c r="B11" s="24"/>
      <c r="C11" s="25" t="s">
        <v>29</v>
      </c>
      <c r="D11" s="29">
        <v>100</v>
      </c>
      <c r="E11" s="30">
        <f t="shared" ref="E11:E33" si="0">IF($B$10=A11,D11,0)</f>
        <v>0</v>
      </c>
      <c r="F11" s="29">
        <v>50</v>
      </c>
      <c r="G11" s="30">
        <f t="shared" ref="G11:G33" si="1">IF($B$10=A11,F11,0)</f>
        <v>0</v>
      </c>
      <c r="H11" s="33">
        <v>10.6</v>
      </c>
      <c r="I11" s="30">
        <f t="shared" ref="I11:I33" si="2">IF($B$10=A11,H11,0)</f>
        <v>0</v>
      </c>
      <c r="J11" s="29">
        <v>171</v>
      </c>
      <c r="K11" s="30">
        <f t="shared" ref="K11:K33" si="3">IF($B$10=A11,J11,0)</f>
        <v>0</v>
      </c>
      <c r="L11" s="29">
        <v>12.2</v>
      </c>
      <c r="M11" s="30">
        <f t="shared" ref="M11:M33" si="4">IF($B$10=A11,L11,0)</f>
        <v>0</v>
      </c>
      <c r="N11" s="29">
        <v>34.200000000000003</v>
      </c>
      <c r="O11" s="30">
        <f t="shared" ref="O11:O33" si="5">IF($B$10=A11,N11,0)</f>
        <v>0</v>
      </c>
      <c r="P11" s="29">
        <v>4.88</v>
      </c>
      <c r="Q11" s="30">
        <f t="shared" ref="Q11:Q33" si="6">IF($B$10=A11,P11,0)</f>
        <v>0</v>
      </c>
    </row>
    <row r="12" spans="1:20">
      <c r="A12" s="36">
        <v>3</v>
      </c>
      <c r="B12" s="24"/>
      <c r="C12" s="25" t="s">
        <v>30</v>
      </c>
      <c r="D12" s="29">
        <v>120</v>
      </c>
      <c r="E12" s="30">
        <f t="shared" si="0"/>
        <v>0</v>
      </c>
      <c r="F12" s="29">
        <v>58</v>
      </c>
      <c r="G12" s="30">
        <f t="shared" si="1"/>
        <v>0</v>
      </c>
      <c r="H12" s="33">
        <v>14.2</v>
      </c>
      <c r="I12" s="30">
        <f t="shared" si="2"/>
        <v>0</v>
      </c>
      <c r="J12" s="29">
        <v>328</v>
      </c>
      <c r="K12" s="30">
        <f t="shared" si="3"/>
        <v>0</v>
      </c>
      <c r="L12" s="29">
        <v>21.5</v>
      </c>
      <c r="M12" s="30">
        <f t="shared" si="4"/>
        <v>0</v>
      </c>
      <c r="N12" s="29">
        <v>54.7</v>
      </c>
      <c r="O12" s="30">
        <f t="shared" si="5"/>
        <v>0</v>
      </c>
      <c r="P12" s="29">
        <v>7.41</v>
      </c>
      <c r="Q12" s="30">
        <f t="shared" si="6"/>
        <v>0</v>
      </c>
    </row>
    <row r="13" spans="1:20">
      <c r="A13" s="36">
        <v>4</v>
      </c>
      <c r="B13" s="24"/>
      <c r="C13" s="25" t="s">
        <v>31</v>
      </c>
      <c r="D13" s="29">
        <v>140</v>
      </c>
      <c r="E13" s="30">
        <f t="shared" si="0"/>
        <v>140</v>
      </c>
      <c r="F13" s="29">
        <v>66</v>
      </c>
      <c r="G13" s="30">
        <f t="shared" si="1"/>
        <v>66</v>
      </c>
      <c r="H13" s="33">
        <v>18.2</v>
      </c>
      <c r="I13" s="30">
        <f t="shared" si="2"/>
        <v>18.2</v>
      </c>
      <c r="J13" s="29">
        <v>573</v>
      </c>
      <c r="K13" s="30">
        <f t="shared" si="3"/>
        <v>573</v>
      </c>
      <c r="L13" s="29">
        <v>35.200000000000003</v>
      </c>
      <c r="M13" s="30">
        <f t="shared" si="4"/>
        <v>35.200000000000003</v>
      </c>
      <c r="N13" s="29">
        <v>81.900000000000006</v>
      </c>
      <c r="O13" s="30">
        <f t="shared" si="5"/>
        <v>81.900000000000006</v>
      </c>
      <c r="P13" s="29">
        <v>10.7</v>
      </c>
      <c r="Q13" s="30">
        <f t="shared" si="6"/>
        <v>10.7</v>
      </c>
    </row>
    <row r="14" spans="1:20">
      <c r="A14" s="36">
        <v>5</v>
      </c>
      <c r="B14" s="24"/>
      <c r="C14" s="25" t="s">
        <v>32</v>
      </c>
      <c r="D14" s="29">
        <v>160</v>
      </c>
      <c r="E14" s="30">
        <f t="shared" si="0"/>
        <v>0</v>
      </c>
      <c r="F14" s="29">
        <v>74</v>
      </c>
      <c r="G14" s="30">
        <f t="shared" si="1"/>
        <v>0</v>
      </c>
      <c r="H14" s="33">
        <v>22.8</v>
      </c>
      <c r="I14" s="30">
        <f t="shared" si="2"/>
        <v>0</v>
      </c>
      <c r="J14" s="29">
        <v>935</v>
      </c>
      <c r="K14" s="30">
        <f t="shared" si="3"/>
        <v>0</v>
      </c>
      <c r="L14" s="29">
        <v>54.7</v>
      </c>
      <c r="M14" s="30">
        <f t="shared" si="4"/>
        <v>0</v>
      </c>
      <c r="N14" s="29">
        <v>117</v>
      </c>
      <c r="O14" s="30">
        <f t="shared" si="5"/>
        <v>0</v>
      </c>
      <c r="P14" s="29">
        <v>14.8</v>
      </c>
      <c r="Q14" s="30">
        <f t="shared" si="6"/>
        <v>0</v>
      </c>
    </row>
    <row r="15" spans="1:20">
      <c r="A15" s="36">
        <v>6</v>
      </c>
      <c r="B15" s="24"/>
      <c r="C15" s="25" t="s">
        <v>33</v>
      </c>
      <c r="D15" s="29">
        <v>180</v>
      </c>
      <c r="E15" s="30">
        <f t="shared" si="0"/>
        <v>0</v>
      </c>
      <c r="F15" s="29">
        <v>82</v>
      </c>
      <c r="G15" s="30">
        <f t="shared" si="1"/>
        <v>0</v>
      </c>
      <c r="H15" s="33">
        <v>27.9</v>
      </c>
      <c r="I15" s="30">
        <f t="shared" si="2"/>
        <v>0</v>
      </c>
      <c r="J15" s="29">
        <v>1450</v>
      </c>
      <c r="K15" s="30">
        <f t="shared" si="3"/>
        <v>0</v>
      </c>
      <c r="L15" s="29">
        <v>81.3</v>
      </c>
      <c r="M15" s="30">
        <f t="shared" si="4"/>
        <v>0</v>
      </c>
      <c r="N15" s="29">
        <v>161</v>
      </c>
      <c r="O15" s="30">
        <f t="shared" si="5"/>
        <v>0</v>
      </c>
      <c r="P15" s="29">
        <v>19.3</v>
      </c>
      <c r="Q15" s="30">
        <f t="shared" si="6"/>
        <v>0</v>
      </c>
    </row>
    <row r="16" spans="1:20">
      <c r="A16" s="36">
        <v>7</v>
      </c>
      <c r="B16" s="24"/>
      <c r="C16" s="25" t="s">
        <v>34</v>
      </c>
      <c r="D16" s="29">
        <v>200</v>
      </c>
      <c r="E16" s="30">
        <f t="shared" si="0"/>
        <v>0</v>
      </c>
      <c r="F16" s="29">
        <v>90</v>
      </c>
      <c r="G16" s="30">
        <f t="shared" si="1"/>
        <v>0</v>
      </c>
      <c r="H16" s="33">
        <v>33.5</v>
      </c>
      <c r="I16" s="30">
        <f t="shared" si="2"/>
        <v>0</v>
      </c>
      <c r="J16" s="29">
        <v>2140</v>
      </c>
      <c r="K16" s="30">
        <f t="shared" si="3"/>
        <v>0</v>
      </c>
      <c r="L16" s="29">
        <v>117</v>
      </c>
      <c r="M16" s="30">
        <f t="shared" si="4"/>
        <v>0</v>
      </c>
      <c r="N16" s="29">
        <v>214</v>
      </c>
      <c r="O16" s="30">
        <f t="shared" si="5"/>
        <v>0</v>
      </c>
      <c r="P16" s="29">
        <v>26</v>
      </c>
      <c r="Q16" s="30">
        <f t="shared" si="6"/>
        <v>0</v>
      </c>
    </row>
    <row r="17" spans="1:17">
      <c r="A17" s="36">
        <v>8</v>
      </c>
      <c r="B17" s="24"/>
      <c r="C17" s="25" t="s">
        <v>35</v>
      </c>
      <c r="D17" s="29">
        <v>220</v>
      </c>
      <c r="E17" s="30">
        <f t="shared" si="0"/>
        <v>0</v>
      </c>
      <c r="F17" s="29">
        <v>98</v>
      </c>
      <c r="G17" s="30">
        <f t="shared" si="1"/>
        <v>0</v>
      </c>
      <c r="H17" s="33">
        <v>39.5</v>
      </c>
      <c r="I17" s="30">
        <f t="shared" si="2"/>
        <v>0</v>
      </c>
      <c r="J17" s="29">
        <v>3060</v>
      </c>
      <c r="K17" s="30">
        <f t="shared" si="3"/>
        <v>0</v>
      </c>
      <c r="L17" s="29">
        <v>162</v>
      </c>
      <c r="M17" s="30">
        <f t="shared" si="4"/>
        <v>0</v>
      </c>
      <c r="N17" s="29">
        <v>278</v>
      </c>
      <c r="O17" s="30">
        <f t="shared" si="5"/>
        <v>0</v>
      </c>
      <c r="P17" s="29">
        <v>33.1</v>
      </c>
      <c r="Q17" s="30">
        <f t="shared" si="6"/>
        <v>0</v>
      </c>
    </row>
    <row r="18" spans="1:17">
      <c r="A18" s="36">
        <v>9</v>
      </c>
      <c r="B18" s="24"/>
      <c r="C18" s="25" t="s">
        <v>36</v>
      </c>
      <c r="D18" s="29">
        <v>240</v>
      </c>
      <c r="E18" s="30">
        <f t="shared" si="0"/>
        <v>0</v>
      </c>
      <c r="F18" s="29">
        <v>106</v>
      </c>
      <c r="G18" s="30">
        <f t="shared" si="1"/>
        <v>0</v>
      </c>
      <c r="H18" s="33">
        <v>46.1</v>
      </c>
      <c r="I18" s="30">
        <f t="shared" si="2"/>
        <v>0</v>
      </c>
      <c r="J18" s="29">
        <v>4250</v>
      </c>
      <c r="K18" s="30">
        <f t="shared" si="3"/>
        <v>0</v>
      </c>
      <c r="L18" s="29">
        <v>221</v>
      </c>
      <c r="M18" s="30">
        <f t="shared" si="4"/>
        <v>0</v>
      </c>
      <c r="N18" s="29">
        <v>354</v>
      </c>
      <c r="O18" s="30">
        <f t="shared" si="5"/>
        <v>0</v>
      </c>
      <c r="P18" s="29">
        <v>41.7</v>
      </c>
      <c r="Q18" s="30">
        <f t="shared" si="6"/>
        <v>0</v>
      </c>
    </row>
    <row r="19" spans="1:17">
      <c r="A19" s="36">
        <v>10</v>
      </c>
      <c r="B19" s="24"/>
      <c r="C19" s="25" t="s">
        <v>37</v>
      </c>
      <c r="D19" s="29">
        <v>260</v>
      </c>
      <c r="E19" s="30">
        <f t="shared" si="0"/>
        <v>0</v>
      </c>
      <c r="F19" s="29">
        <v>113</v>
      </c>
      <c r="G19" s="30">
        <f t="shared" si="1"/>
        <v>0</v>
      </c>
      <c r="H19" s="33">
        <v>53.3</v>
      </c>
      <c r="I19" s="30">
        <f t="shared" si="2"/>
        <v>0</v>
      </c>
      <c r="J19" s="29">
        <v>5740</v>
      </c>
      <c r="K19" s="30">
        <f t="shared" si="3"/>
        <v>0</v>
      </c>
      <c r="L19" s="29">
        <v>286</v>
      </c>
      <c r="M19" s="30">
        <f t="shared" si="4"/>
        <v>0</v>
      </c>
      <c r="N19" s="29">
        <v>442</v>
      </c>
      <c r="O19" s="30">
        <f t="shared" si="5"/>
        <v>0</v>
      </c>
      <c r="P19" s="29">
        <v>51</v>
      </c>
      <c r="Q19" s="30">
        <f t="shared" si="6"/>
        <v>0</v>
      </c>
    </row>
    <row r="20" spans="1:17">
      <c r="A20" s="36">
        <v>11</v>
      </c>
      <c r="B20" s="24"/>
      <c r="C20" s="25" t="s">
        <v>38</v>
      </c>
      <c r="D20" s="29">
        <v>280</v>
      </c>
      <c r="E20" s="30">
        <f t="shared" si="0"/>
        <v>0</v>
      </c>
      <c r="F20" s="29">
        <v>119</v>
      </c>
      <c r="G20" s="30">
        <f t="shared" si="1"/>
        <v>0</v>
      </c>
      <c r="H20" s="33">
        <v>61</v>
      </c>
      <c r="I20" s="30">
        <f t="shared" si="2"/>
        <v>0</v>
      </c>
      <c r="J20" s="29">
        <v>7590</v>
      </c>
      <c r="K20" s="30">
        <f t="shared" si="3"/>
        <v>0</v>
      </c>
      <c r="L20" s="29">
        <v>364</v>
      </c>
      <c r="M20" s="30">
        <f t="shared" si="4"/>
        <v>0</v>
      </c>
      <c r="N20" s="29">
        <v>542</v>
      </c>
      <c r="O20" s="30">
        <f t="shared" si="5"/>
        <v>0</v>
      </c>
      <c r="P20" s="29">
        <v>61.2</v>
      </c>
      <c r="Q20" s="30">
        <f t="shared" si="6"/>
        <v>0</v>
      </c>
    </row>
    <row r="21" spans="1:17">
      <c r="A21" s="36">
        <v>12</v>
      </c>
      <c r="B21" s="24"/>
      <c r="C21" s="25" t="s">
        <v>39</v>
      </c>
      <c r="D21" s="29">
        <v>300</v>
      </c>
      <c r="E21" s="30">
        <f t="shared" si="0"/>
        <v>0</v>
      </c>
      <c r="F21" s="29">
        <v>125</v>
      </c>
      <c r="G21" s="30">
        <f t="shared" si="1"/>
        <v>0</v>
      </c>
      <c r="H21" s="33">
        <v>69</v>
      </c>
      <c r="I21" s="30">
        <f t="shared" si="2"/>
        <v>0</v>
      </c>
      <c r="J21" s="29">
        <v>9800</v>
      </c>
      <c r="K21" s="30">
        <f t="shared" si="3"/>
        <v>0</v>
      </c>
      <c r="L21" s="29">
        <v>541</v>
      </c>
      <c r="M21" s="30">
        <f t="shared" si="4"/>
        <v>0</v>
      </c>
      <c r="N21" s="29">
        <v>653</v>
      </c>
      <c r="O21" s="30">
        <f t="shared" si="5"/>
        <v>0</v>
      </c>
      <c r="P21" s="29">
        <v>72.2</v>
      </c>
      <c r="Q21" s="30">
        <f t="shared" si="6"/>
        <v>0</v>
      </c>
    </row>
    <row r="22" spans="1:17">
      <c r="A22" s="36">
        <v>13</v>
      </c>
      <c r="B22" s="24"/>
      <c r="C22" s="25" t="s">
        <v>40</v>
      </c>
      <c r="D22" s="29">
        <v>80</v>
      </c>
      <c r="E22" s="30">
        <f t="shared" si="0"/>
        <v>0</v>
      </c>
      <c r="F22" s="29">
        <v>45</v>
      </c>
      <c r="G22" s="30">
        <f t="shared" si="1"/>
        <v>0</v>
      </c>
      <c r="H22" s="33">
        <v>11</v>
      </c>
      <c r="I22" s="30">
        <f t="shared" si="2"/>
        <v>0</v>
      </c>
      <c r="J22" s="29">
        <v>106</v>
      </c>
      <c r="K22" s="30">
        <f t="shared" si="3"/>
        <v>0</v>
      </c>
      <c r="L22" s="29">
        <v>19.399999999999999</v>
      </c>
      <c r="M22" s="30">
        <f t="shared" si="4"/>
        <v>0</v>
      </c>
      <c r="N22" s="29">
        <v>26.5</v>
      </c>
      <c r="O22" s="30">
        <f t="shared" si="5"/>
        <v>0</v>
      </c>
      <c r="P22" s="29">
        <v>6.36</v>
      </c>
      <c r="Q22" s="30">
        <f t="shared" si="6"/>
        <v>0</v>
      </c>
    </row>
    <row r="23" spans="1:17">
      <c r="A23" s="36">
        <v>14</v>
      </c>
      <c r="B23" s="24"/>
      <c r="C23" s="25" t="s">
        <v>41</v>
      </c>
      <c r="D23" s="29">
        <v>100</v>
      </c>
      <c r="E23" s="30">
        <f t="shared" si="0"/>
        <v>0</v>
      </c>
      <c r="F23" s="29">
        <v>50</v>
      </c>
      <c r="G23" s="30">
        <f t="shared" si="1"/>
        <v>0</v>
      </c>
      <c r="H23" s="33">
        <v>13.5</v>
      </c>
      <c r="I23" s="30">
        <f t="shared" si="2"/>
        <v>0</v>
      </c>
      <c r="J23" s="29">
        <v>206</v>
      </c>
      <c r="K23" s="30">
        <f t="shared" si="3"/>
        <v>0</v>
      </c>
      <c r="L23" s="29">
        <v>29.3</v>
      </c>
      <c r="M23" s="30">
        <f t="shared" si="4"/>
        <v>0</v>
      </c>
      <c r="N23" s="29">
        <v>41.2</v>
      </c>
      <c r="O23" s="30">
        <f t="shared" si="5"/>
        <v>0</v>
      </c>
      <c r="P23" s="29">
        <v>8.49</v>
      </c>
      <c r="Q23" s="30">
        <f t="shared" si="6"/>
        <v>0</v>
      </c>
    </row>
    <row r="24" spans="1:17">
      <c r="A24" s="36">
        <v>15</v>
      </c>
      <c r="B24" s="24"/>
      <c r="C24" s="25" t="s">
        <v>42</v>
      </c>
      <c r="D24" s="29">
        <v>120</v>
      </c>
      <c r="E24" s="30">
        <f t="shared" si="0"/>
        <v>0</v>
      </c>
      <c r="F24" s="29">
        <v>55</v>
      </c>
      <c r="G24" s="30">
        <f t="shared" si="1"/>
        <v>0</v>
      </c>
      <c r="H24" s="33">
        <v>17</v>
      </c>
      <c r="I24" s="30">
        <f t="shared" si="2"/>
        <v>0</v>
      </c>
      <c r="J24" s="29">
        <v>364</v>
      </c>
      <c r="K24" s="30">
        <f t="shared" si="3"/>
        <v>0</v>
      </c>
      <c r="L24" s="29">
        <v>43.2</v>
      </c>
      <c r="M24" s="30">
        <f t="shared" si="4"/>
        <v>0</v>
      </c>
      <c r="N24" s="29">
        <v>60.7</v>
      </c>
      <c r="O24" s="30">
        <f t="shared" si="5"/>
        <v>0</v>
      </c>
      <c r="P24" s="29">
        <v>11.1</v>
      </c>
      <c r="Q24" s="30">
        <f t="shared" si="6"/>
        <v>0</v>
      </c>
    </row>
    <row r="25" spans="1:17">
      <c r="A25" s="36">
        <v>16</v>
      </c>
      <c r="B25" s="24"/>
      <c r="C25" s="25" t="s">
        <v>43</v>
      </c>
      <c r="D25" s="29">
        <v>140</v>
      </c>
      <c r="E25" s="30">
        <f t="shared" si="0"/>
        <v>0</v>
      </c>
      <c r="F25" s="29">
        <v>60</v>
      </c>
      <c r="G25" s="30">
        <f t="shared" si="1"/>
        <v>0</v>
      </c>
      <c r="H25" s="33">
        <v>20.399999999999999</v>
      </c>
      <c r="I25" s="30">
        <f t="shared" si="2"/>
        <v>0</v>
      </c>
      <c r="J25" s="29">
        <v>605</v>
      </c>
      <c r="K25" s="30">
        <f t="shared" si="3"/>
        <v>0</v>
      </c>
      <c r="L25" s="29">
        <v>62.7</v>
      </c>
      <c r="M25" s="30">
        <f t="shared" si="4"/>
        <v>0</v>
      </c>
      <c r="N25" s="29">
        <v>86.4</v>
      </c>
      <c r="O25" s="30">
        <f t="shared" si="5"/>
        <v>0</v>
      </c>
      <c r="P25" s="29">
        <v>14.8</v>
      </c>
      <c r="Q25" s="30">
        <f t="shared" si="6"/>
        <v>0</v>
      </c>
    </row>
    <row r="26" spans="1:17">
      <c r="A26" s="36">
        <v>17</v>
      </c>
      <c r="B26" s="24"/>
      <c r="C26" s="25" t="s">
        <v>44</v>
      </c>
      <c r="D26" s="29">
        <v>160</v>
      </c>
      <c r="E26" s="30">
        <f t="shared" si="0"/>
        <v>0</v>
      </c>
      <c r="F26" s="29">
        <v>65</v>
      </c>
      <c r="G26" s="30">
        <f t="shared" si="1"/>
        <v>0</v>
      </c>
      <c r="H26" s="33">
        <v>24</v>
      </c>
      <c r="I26" s="30">
        <f t="shared" si="2"/>
        <v>0</v>
      </c>
      <c r="J26" s="29">
        <v>925</v>
      </c>
      <c r="K26" s="30">
        <f t="shared" si="3"/>
        <v>0</v>
      </c>
      <c r="L26" s="29">
        <v>85.3</v>
      </c>
      <c r="M26" s="30">
        <f t="shared" si="4"/>
        <v>0</v>
      </c>
      <c r="N26" s="29">
        <v>116</v>
      </c>
      <c r="O26" s="30">
        <f t="shared" si="5"/>
        <v>0</v>
      </c>
      <c r="P26" s="29">
        <v>18.3</v>
      </c>
      <c r="Q26" s="30">
        <f t="shared" si="6"/>
        <v>0</v>
      </c>
    </row>
    <row r="27" spans="1:17">
      <c r="A27" s="36">
        <v>18</v>
      </c>
      <c r="B27" s="24"/>
      <c r="C27" s="25" t="s">
        <v>45</v>
      </c>
      <c r="D27" s="29">
        <v>180</v>
      </c>
      <c r="E27" s="30">
        <f t="shared" si="0"/>
        <v>0</v>
      </c>
      <c r="F27" s="29">
        <v>70</v>
      </c>
      <c r="G27" s="30">
        <f t="shared" si="1"/>
        <v>0</v>
      </c>
      <c r="H27" s="33">
        <v>28</v>
      </c>
      <c r="I27" s="30">
        <f t="shared" si="2"/>
        <v>0</v>
      </c>
      <c r="J27" s="29">
        <v>1350</v>
      </c>
      <c r="K27" s="30">
        <f t="shared" si="3"/>
        <v>0</v>
      </c>
      <c r="L27" s="29">
        <v>114</v>
      </c>
      <c r="M27" s="30">
        <f t="shared" si="4"/>
        <v>0</v>
      </c>
      <c r="N27" s="29">
        <v>190</v>
      </c>
      <c r="O27" s="30">
        <f t="shared" si="5"/>
        <v>0</v>
      </c>
      <c r="P27" s="29">
        <v>22.4</v>
      </c>
      <c r="Q27" s="30">
        <f t="shared" si="6"/>
        <v>0</v>
      </c>
    </row>
    <row r="28" spans="1:17">
      <c r="A28" s="36">
        <v>19</v>
      </c>
      <c r="B28" s="24"/>
      <c r="C28" s="25" t="s">
        <v>46</v>
      </c>
      <c r="D28" s="29">
        <v>200</v>
      </c>
      <c r="E28" s="30">
        <f t="shared" si="0"/>
        <v>0</v>
      </c>
      <c r="F28" s="29">
        <v>75</v>
      </c>
      <c r="G28" s="30">
        <f t="shared" si="1"/>
        <v>0</v>
      </c>
      <c r="H28" s="33">
        <v>32.200000000000003</v>
      </c>
      <c r="I28" s="30">
        <f t="shared" si="2"/>
        <v>0</v>
      </c>
      <c r="J28" s="29">
        <v>1910</v>
      </c>
      <c r="K28" s="30">
        <f t="shared" si="3"/>
        <v>0</v>
      </c>
      <c r="L28" s="29">
        <v>148</v>
      </c>
      <c r="M28" s="30">
        <f t="shared" si="4"/>
        <v>0</v>
      </c>
      <c r="N28" s="29">
        <v>191</v>
      </c>
      <c r="O28" s="30">
        <f t="shared" si="5"/>
        <v>0</v>
      </c>
      <c r="P28" s="29">
        <v>27</v>
      </c>
      <c r="Q28" s="30">
        <f t="shared" si="6"/>
        <v>0</v>
      </c>
    </row>
    <row r="29" spans="1:17">
      <c r="A29" s="36">
        <v>20</v>
      </c>
      <c r="B29" s="24"/>
      <c r="C29" s="25" t="s">
        <v>47</v>
      </c>
      <c r="D29" s="29">
        <v>220</v>
      </c>
      <c r="E29" s="30">
        <f t="shared" si="0"/>
        <v>0</v>
      </c>
      <c r="F29" s="29">
        <v>80</v>
      </c>
      <c r="G29" s="30">
        <f t="shared" si="1"/>
        <v>0</v>
      </c>
      <c r="H29" s="33">
        <v>37.4</v>
      </c>
      <c r="I29" s="30">
        <f t="shared" si="2"/>
        <v>0</v>
      </c>
      <c r="J29" s="29">
        <v>2690</v>
      </c>
      <c r="K29" s="30">
        <f t="shared" si="3"/>
        <v>0</v>
      </c>
      <c r="L29" s="29">
        <v>197</v>
      </c>
      <c r="M29" s="30">
        <f t="shared" si="4"/>
        <v>0</v>
      </c>
      <c r="N29" s="29">
        <v>245</v>
      </c>
      <c r="O29" s="30">
        <f t="shared" si="5"/>
        <v>0</v>
      </c>
      <c r="P29" s="29">
        <v>33.6</v>
      </c>
      <c r="Q29" s="30">
        <f t="shared" si="6"/>
        <v>0</v>
      </c>
    </row>
    <row r="30" spans="1:17">
      <c r="A30" s="36">
        <v>21</v>
      </c>
      <c r="B30" s="24"/>
      <c r="C30" s="25" t="s">
        <v>48</v>
      </c>
      <c r="D30" s="29">
        <v>240</v>
      </c>
      <c r="E30" s="30">
        <f t="shared" si="0"/>
        <v>0</v>
      </c>
      <c r="F30" s="29">
        <v>85</v>
      </c>
      <c r="G30" s="30">
        <f t="shared" si="1"/>
        <v>0</v>
      </c>
      <c r="H30" s="33">
        <v>42.3</v>
      </c>
      <c r="I30" s="30">
        <f t="shared" si="2"/>
        <v>0</v>
      </c>
      <c r="J30" s="29">
        <v>3600</v>
      </c>
      <c r="K30" s="30">
        <f t="shared" si="3"/>
        <v>0</v>
      </c>
      <c r="L30" s="29">
        <v>248</v>
      </c>
      <c r="M30" s="30">
        <f t="shared" si="4"/>
        <v>0</v>
      </c>
      <c r="N30" s="29">
        <v>300</v>
      </c>
      <c r="O30" s="30">
        <f t="shared" si="5"/>
        <v>0</v>
      </c>
      <c r="P30" s="29">
        <v>39.6</v>
      </c>
      <c r="Q30" s="30">
        <f t="shared" si="6"/>
        <v>0</v>
      </c>
    </row>
    <row r="31" spans="1:17">
      <c r="A31" s="36">
        <v>22</v>
      </c>
      <c r="B31" s="24"/>
      <c r="C31" s="25" t="s">
        <v>49</v>
      </c>
      <c r="D31" s="29">
        <v>260</v>
      </c>
      <c r="E31" s="30">
        <f t="shared" si="0"/>
        <v>0</v>
      </c>
      <c r="F31" s="29">
        <v>90</v>
      </c>
      <c r="G31" s="30">
        <f t="shared" si="1"/>
        <v>0</v>
      </c>
      <c r="H31" s="33">
        <v>48.3</v>
      </c>
      <c r="I31" s="30">
        <f t="shared" si="2"/>
        <v>0</v>
      </c>
      <c r="J31" s="29">
        <v>4820</v>
      </c>
      <c r="K31" s="30">
        <f t="shared" si="3"/>
        <v>0</v>
      </c>
      <c r="L31" s="29">
        <v>317</v>
      </c>
      <c r="M31" s="30">
        <f t="shared" si="4"/>
        <v>0</v>
      </c>
      <c r="N31" s="29">
        <v>371</v>
      </c>
      <c r="O31" s="30">
        <f t="shared" si="5"/>
        <v>0</v>
      </c>
      <c r="P31" s="29">
        <v>47.7</v>
      </c>
      <c r="Q31" s="30">
        <f t="shared" si="6"/>
        <v>0</v>
      </c>
    </row>
    <row r="32" spans="1:17">
      <c r="A32" s="36">
        <v>23</v>
      </c>
      <c r="B32" s="24"/>
      <c r="C32" s="25" t="s">
        <v>50</v>
      </c>
      <c r="D32" s="29">
        <v>280</v>
      </c>
      <c r="E32" s="30">
        <f t="shared" si="0"/>
        <v>0</v>
      </c>
      <c r="F32" s="29">
        <v>95</v>
      </c>
      <c r="G32" s="30">
        <f t="shared" si="1"/>
        <v>0</v>
      </c>
      <c r="H32" s="33">
        <v>53.3</v>
      </c>
      <c r="I32" s="30">
        <f t="shared" si="2"/>
        <v>0</v>
      </c>
      <c r="J32" s="29">
        <v>6280</v>
      </c>
      <c r="K32" s="30">
        <f t="shared" si="3"/>
        <v>0</v>
      </c>
      <c r="L32" s="29">
        <v>399</v>
      </c>
      <c r="M32" s="30">
        <f t="shared" si="4"/>
        <v>0</v>
      </c>
      <c r="N32" s="29">
        <v>448</v>
      </c>
      <c r="O32" s="30">
        <f t="shared" si="5"/>
        <v>0</v>
      </c>
      <c r="P32" s="29">
        <v>57.2</v>
      </c>
      <c r="Q32" s="30">
        <f t="shared" si="6"/>
        <v>0</v>
      </c>
    </row>
    <row r="33" spans="1:17" ht="13.5" thickBot="1">
      <c r="A33" s="37">
        <v>24</v>
      </c>
      <c r="B33" s="23"/>
      <c r="C33" s="26" t="s">
        <v>51</v>
      </c>
      <c r="D33" s="31">
        <v>300</v>
      </c>
      <c r="E33" s="32">
        <f t="shared" si="0"/>
        <v>0</v>
      </c>
      <c r="F33" s="31">
        <v>100</v>
      </c>
      <c r="G33" s="32">
        <f t="shared" si="1"/>
        <v>0</v>
      </c>
      <c r="H33" s="34">
        <v>58.8</v>
      </c>
      <c r="I33" s="32">
        <f t="shared" si="2"/>
        <v>0</v>
      </c>
      <c r="J33" s="31">
        <v>8030</v>
      </c>
      <c r="K33" s="32">
        <f t="shared" si="3"/>
        <v>0</v>
      </c>
      <c r="L33" s="31">
        <v>495</v>
      </c>
      <c r="M33" s="32">
        <f t="shared" si="4"/>
        <v>0</v>
      </c>
      <c r="N33" s="31">
        <v>535</v>
      </c>
      <c r="O33" s="32">
        <f t="shared" si="5"/>
        <v>0</v>
      </c>
      <c r="P33" s="31">
        <v>67.8</v>
      </c>
      <c r="Q33" s="32">
        <f t="shared" si="6"/>
        <v>0</v>
      </c>
    </row>
    <row r="34" spans="1:17">
      <c r="E34" s="19">
        <f>SUM(E10:E33)</f>
        <v>140</v>
      </c>
      <c r="F34" s="19"/>
      <c r="G34" s="19">
        <f>SUM(G10:G33)</f>
        <v>66</v>
      </c>
      <c r="H34" s="19"/>
      <c r="I34" s="19">
        <f>SUM(I10:I33)</f>
        <v>18.2</v>
      </c>
      <c r="J34" s="19"/>
      <c r="K34" s="19">
        <f>SUM(K10:K33)</f>
        <v>573</v>
      </c>
      <c r="L34" s="19"/>
      <c r="M34" s="19">
        <f>SUM(M10:M33)</f>
        <v>35.200000000000003</v>
      </c>
      <c r="N34" s="19"/>
      <c r="O34" s="19">
        <f>SUM(O10:O33)</f>
        <v>81.900000000000006</v>
      </c>
      <c r="P34" s="19"/>
      <c r="Q34" s="19">
        <f>SUM(Q10:Q33)</f>
        <v>10.7</v>
      </c>
    </row>
  </sheetData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Sayfa3"/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yük analizi</vt:lpstr>
      <vt:lpstr>ek işlemler</vt:lpstr>
      <vt:lpstr>Sayfa3</vt:lpstr>
    </vt:vector>
  </TitlesOfParts>
  <Company>TEKNOM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TEVFİK SEÇER</dc:creator>
  <cp:lastModifiedBy>EUO</cp:lastModifiedBy>
  <cp:lastPrinted>2009-12-03T01:42:45Z</cp:lastPrinted>
  <dcterms:created xsi:type="dcterms:W3CDTF">2003-11-17T14:43:50Z</dcterms:created>
  <dcterms:modified xsi:type="dcterms:W3CDTF">2009-12-16T02:38:49Z</dcterms:modified>
</cp:coreProperties>
</file>