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rsler\PiriReis\LectureNotes\Week-01\"/>
    </mc:Choice>
  </mc:AlternateContent>
  <bookViews>
    <workbookView xWindow="0" yWindow="0" windowWidth="14380" windowHeight="4190" activeTab="1"/>
  </bookViews>
  <sheets>
    <sheet name="Q3" sheetId="1" r:id="rId1"/>
    <sheet name="Q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18" i="2"/>
  <c r="J19" i="2"/>
  <c r="M19" i="2" s="1"/>
  <c r="J20" i="2"/>
  <c r="N20" i="2" s="1"/>
  <c r="J21" i="2"/>
  <c r="J22" i="2"/>
  <c r="J23" i="2"/>
  <c r="N23" i="2" s="1"/>
  <c r="J24" i="2"/>
  <c r="J16" i="2"/>
  <c r="M16" i="2" s="1"/>
  <c r="B10" i="2"/>
  <c r="N24" i="2"/>
  <c r="N16" i="2"/>
  <c r="N18" i="2"/>
  <c r="N19" i="2"/>
  <c r="N21" i="2"/>
  <c r="N22" i="2"/>
  <c r="N17" i="2"/>
  <c r="M18" i="2"/>
  <c r="M21" i="2"/>
  <c r="M22" i="2"/>
  <c r="M23" i="2"/>
  <c r="M17" i="2"/>
  <c r="H17" i="2"/>
  <c r="H18" i="2"/>
  <c r="H19" i="2"/>
  <c r="H20" i="2"/>
  <c r="H21" i="2"/>
  <c r="H22" i="2"/>
  <c r="H23" i="2"/>
  <c r="H24" i="2"/>
  <c r="H16" i="2"/>
  <c r="K17" i="2"/>
  <c r="K18" i="2"/>
  <c r="K19" i="2"/>
  <c r="K20" i="2"/>
  <c r="K21" i="2"/>
  <c r="K22" i="2"/>
  <c r="K23" i="2"/>
  <c r="K24" i="2"/>
  <c r="K16" i="2"/>
  <c r="I16" i="2"/>
  <c r="G16" i="2"/>
  <c r="F16" i="2"/>
  <c r="E17" i="2"/>
  <c r="E18" i="2"/>
  <c r="E19" i="2"/>
  <c r="E20" i="2"/>
  <c r="E21" i="2"/>
  <c r="E22" i="2"/>
  <c r="E23" i="2"/>
  <c r="E24" i="2"/>
  <c r="E16" i="2"/>
  <c r="D17" i="2"/>
  <c r="D18" i="2"/>
  <c r="D19" i="2"/>
  <c r="D20" i="2"/>
  <c r="D21" i="2"/>
  <c r="D22" i="2"/>
  <c r="D23" i="2"/>
  <c r="D24" i="2"/>
  <c r="D16" i="2"/>
  <c r="C16" i="2"/>
  <c r="B18" i="2"/>
  <c r="B19" i="2" s="1"/>
  <c r="B17" i="2"/>
  <c r="C17" i="2" s="1"/>
  <c r="F17" i="2" s="1"/>
  <c r="G17" i="2" s="1"/>
  <c r="I17" i="2" s="1"/>
  <c r="B12" i="2"/>
  <c r="M24" i="2" l="1"/>
  <c r="M20" i="2"/>
  <c r="C19" i="2"/>
  <c r="F19" i="2" s="1"/>
  <c r="G19" i="2" s="1"/>
  <c r="I19" i="2" s="1"/>
  <c r="B20" i="2"/>
  <c r="N26" i="2"/>
  <c r="P17" i="2"/>
  <c r="Q17" i="2"/>
  <c r="C18" i="2"/>
  <c r="F18" i="2" s="1"/>
  <c r="G18" i="2" s="1"/>
  <c r="I18" i="2" s="1"/>
  <c r="Q16" i="2"/>
  <c r="P16" i="2"/>
  <c r="F13" i="1"/>
  <c r="F14" i="1"/>
  <c r="F15" i="1"/>
  <c r="F16" i="1"/>
  <c r="F17" i="1"/>
  <c r="F18" i="1"/>
  <c r="F19" i="1"/>
  <c r="F20" i="1"/>
  <c r="F12" i="1"/>
  <c r="B21" i="2" l="1"/>
  <c r="C20" i="2"/>
  <c r="F20" i="2" s="1"/>
  <c r="G20" i="2" s="1"/>
  <c r="I20" i="2" s="1"/>
  <c r="P18" i="2"/>
  <c r="Q18" i="2"/>
  <c r="P19" i="2"/>
  <c r="Q19" i="2"/>
  <c r="C12" i="1"/>
  <c r="B13" i="1"/>
  <c r="B14" i="1" s="1"/>
  <c r="B8" i="1"/>
  <c r="C21" i="2" l="1"/>
  <c r="F21" i="2" s="1"/>
  <c r="G21" i="2" s="1"/>
  <c r="I21" i="2" s="1"/>
  <c r="B22" i="2"/>
  <c r="P20" i="2"/>
  <c r="Q20" i="2"/>
  <c r="B15" i="1"/>
  <c r="C14" i="1"/>
  <c r="H12" i="1"/>
  <c r="K12" i="1" s="1"/>
  <c r="D12" i="1"/>
  <c r="E12" i="1" s="1"/>
  <c r="G12" i="1" s="1"/>
  <c r="I12" i="1" s="1"/>
  <c r="C13" i="1"/>
  <c r="B23" i="2" l="1"/>
  <c r="C22" i="2"/>
  <c r="F22" i="2" s="1"/>
  <c r="G22" i="2" s="1"/>
  <c r="I22" i="2" s="1"/>
  <c r="P21" i="2"/>
  <c r="Q21" i="2"/>
  <c r="H14" i="1"/>
  <c r="K14" i="1" s="1"/>
  <c r="D14" i="1"/>
  <c r="E14" i="1" s="1"/>
  <c r="G14" i="1" s="1"/>
  <c r="I14" i="1" s="1"/>
  <c r="L14" i="1" s="1"/>
  <c r="H13" i="1"/>
  <c r="K13" i="1" s="1"/>
  <c r="D13" i="1"/>
  <c r="E13" i="1" s="1"/>
  <c r="G13" i="1" s="1"/>
  <c r="I13" i="1" s="1"/>
  <c r="L13" i="1" s="1"/>
  <c r="I22" i="1"/>
  <c r="B16" i="1"/>
  <c r="C15" i="1"/>
  <c r="L12" i="1"/>
  <c r="P22" i="2" l="1"/>
  <c r="Q22" i="2"/>
  <c r="C23" i="2"/>
  <c r="F23" i="2" s="1"/>
  <c r="G23" i="2" s="1"/>
  <c r="I23" i="2" s="1"/>
  <c r="B24" i="2"/>
  <c r="C24" i="2" s="1"/>
  <c r="F24" i="2" s="1"/>
  <c r="G24" i="2" s="1"/>
  <c r="I24" i="2" s="1"/>
  <c r="D15" i="1"/>
  <c r="E15" i="1" s="1"/>
  <c r="G15" i="1" s="1"/>
  <c r="I15" i="1" s="1"/>
  <c r="L15" i="1" s="1"/>
  <c r="H15" i="1"/>
  <c r="K15" i="1" s="1"/>
  <c r="B17" i="1"/>
  <c r="C16" i="1"/>
  <c r="P23" i="2" l="1"/>
  <c r="Q23" i="2"/>
  <c r="P24" i="2"/>
  <c r="Q24" i="2"/>
  <c r="D16" i="1"/>
  <c r="E16" i="1" s="1"/>
  <c r="G16" i="1" s="1"/>
  <c r="I16" i="1" s="1"/>
  <c r="L16" i="1" s="1"/>
  <c r="H16" i="1"/>
  <c r="K16" i="1" s="1"/>
  <c r="B18" i="1"/>
  <c r="C17" i="1"/>
  <c r="P25" i="2" l="1"/>
  <c r="N27" i="2" s="1"/>
  <c r="Q25" i="2"/>
  <c r="N28" i="2" s="1"/>
  <c r="N30" i="2" s="1"/>
  <c r="B19" i="1"/>
  <c r="C18" i="1"/>
  <c r="D17" i="1"/>
  <c r="E17" i="1" s="1"/>
  <c r="G17" i="1" s="1"/>
  <c r="I17" i="1" s="1"/>
  <c r="L17" i="1" s="1"/>
  <c r="H17" i="1"/>
  <c r="K17" i="1" s="1"/>
  <c r="N29" i="2" l="1"/>
  <c r="H18" i="1"/>
  <c r="K18" i="1" s="1"/>
  <c r="D18" i="1"/>
  <c r="E18" i="1" s="1"/>
  <c r="G18" i="1" s="1"/>
  <c r="I18" i="1" s="1"/>
  <c r="L18" i="1" s="1"/>
  <c r="C19" i="1"/>
  <c r="B20" i="1"/>
  <c r="C20" i="1" s="1"/>
  <c r="D20" i="1" l="1"/>
  <c r="E20" i="1" s="1"/>
  <c r="G20" i="1" s="1"/>
  <c r="I20" i="1" s="1"/>
  <c r="L20" i="1" s="1"/>
  <c r="L21" i="1" s="1"/>
  <c r="I24" i="1" s="1"/>
  <c r="I26" i="1" s="1"/>
  <c r="H20" i="1"/>
  <c r="K20" i="1" s="1"/>
  <c r="D19" i="1"/>
  <c r="E19" i="1" s="1"/>
  <c r="G19" i="1" s="1"/>
  <c r="I19" i="1" s="1"/>
  <c r="L19" i="1" s="1"/>
  <c r="H19" i="1"/>
  <c r="K19" i="1" s="1"/>
  <c r="K21" i="1" l="1"/>
  <c r="I23" i="1" s="1"/>
  <c r="I25" i="1" s="1"/>
</calcChain>
</file>

<file path=xl/sharedStrings.xml><?xml version="1.0" encoding="utf-8"?>
<sst xmlns="http://schemas.openxmlformats.org/spreadsheetml/2006/main" count="94" uniqueCount="53">
  <si>
    <t>D=</t>
  </si>
  <si>
    <t>m</t>
  </si>
  <si>
    <t>VA=</t>
  </si>
  <si>
    <t>m/s</t>
  </si>
  <si>
    <t>N=</t>
  </si>
  <si>
    <t>RPM</t>
  </si>
  <si>
    <t>kg/m3</t>
  </si>
  <si>
    <r>
      <rPr>
        <sz val="11"/>
        <color theme="1"/>
        <rFont val="Symbol"/>
        <family val="1"/>
        <charset val="2"/>
      </rPr>
      <t xml:space="preserve"> r</t>
    </r>
    <r>
      <rPr>
        <sz val="11"/>
        <color theme="1"/>
        <rFont val="Calibri"/>
        <family val="2"/>
        <charset val="162"/>
        <scheme val="minor"/>
      </rPr>
      <t>=</t>
    </r>
  </si>
  <si>
    <r>
      <rPr>
        <sz val="11"/>
        <color theme="1"/>
        <rFont val="Symbol"/>
        <family val="1"/>
        <charset val="2"/>
      </rPr>
      <t>h</t>
    </r>
    <r>
      <rPr>
        <sz val="11"/>
        <color theme="1"/>
        <rFont val="Calibri"/>
        <family val="2"/>
        <charset val="162"/>
      </rPr>
      <t>=</t>
    </r>
  </si>
  <si>
    <t>r/R</t>
  </si>
  <si>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charset val="162"/>
      </rPr>
      <t>=2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charset val="162"/>
      </rPr>
      <t>n=</t>
    </r>
  </si>
  <si>
    <t>rad/s</t>
  </si>
  <si>
    <t>r</t>
  </si>
  <si>
    <t>dT/dr</t>
  </si>
  <si>
    <t>dQ/dr</t>
  </si>
  <si>
    <t>SM</t>
  </si>
  <si>
    <t>T*SM</t>
  </si>
  <si>
    <t>Q*SM</t>
  </si>
  <si>
    <t>T=</t>
  </si>
  <si>
    <t>h=</t>
  </si>
  <si>
    <t>Q=</t>
  </si>
  <si>
    <t>kN,</t>
  </si>
  <si>
    <t>kNm,</t>
  </si>
  <si>
    <t>(-)</t>
  </si>
  <si>
    <t>(m)</t>
  </si>
  <si>
    <t>(kN/m)</t>
  </si>
  <si>
    <t>(kNm/m)</t>
  </si>
  <si>
    <r>
      <rPr>
        <sz val="11"/>
        <color theme="1"/>
        <rFont val="Symbol"/>
        <family val="1"/>
        <charset val="2"/>
      </rPr>
      <t xml:space="preserve"> h </t>
    </r>
    <r>
      <rPr>
        <sz val="11"/>
        <color theme="1"/>
        <rFont val="Calibri"/>
        <family val="2"/>
        <charset val="162"/>
        <scheme val="minor"/>
      </rPr>
      <t>=</t>
    </r>
  </si>
  <si>
    <t>a/a'</t>
  </si>
  <si>
    <t>a</t>
  </si>
  <si>
    <t>a'</t>
  </si>
  <si>
    <t>kW</t>
  </si>
  <si>
    <r>
      <t>P</t>
    </r>
    <r>
      <rPr>
        <vertAlign val="subscript"/>
        <sz val="11"/>
        <color theme="1"/>
        <rFont val="Calibri"/>
        <family val="2"/>
        <charset val="162"/>
        <scheme val="minor"/>
      </rPr>
      <t>D</t>
    </r>
    <r>
      <rPr>
        <sz val="11"/>
        <color theme="1"/>
        <rFont val="Calibri"/>
        <family val="2"/>
        <charset val="162"/>
        <scheme val="minor"/>
      </rPr>
      <t>=</t>
    </r>
  </si>
  <si>
    <t>SM interval</t>
  </si>
  <si>
    <r>
      <t>V</t>
    </r>
    <r>
      <rPr>
        <b/>
        <vertAlign val="subscript"/>
        <sz val="11"/>
        <color theme="1"/>
        <rFont val="Calibri"/>
        <family val="2"/>
        <charset val="162"/>
        <scheme val="minor"/>
      </rPr>
      <t>A</t>
    </r>
    <r>
      <rPr>
        <b/>
        <vertAlign val="superscript"/>
        <sz val="11"/>
        <color theme="1"/>
        <rFont val="Calibri"/>
        <family val="2"/>
        <charset val="162"/>
        <scheme val="minor"/>
      </rPr>
      <t>2</t>
    </r>
    <r>
      <rPr>
        <b/>
        <sz val="11"/>
        <color theme="1"/>
        <rFont val="Calibri"/>
        <family val="2"/>
        <charset val="162"/>
        <scheme val="minor"/>
      </rPr>
      <t>/(</t>
    </r>
    <r>
      <rPr>
        <b/>
        <sz val="11"/>
        <color theme="1"/>
        <rFont val="Symbol"/>
        <family val="1"/>
        <charset val="2"/>
      </rPr>
      <t xml:space="preserve"> w</t>
    </r>
    <r>
      <rPr>
        <b/>
        <sz val="11"/>
        <color theme="1"/>
        <rFont val="Calibri"/>
        <family val="2"/>
        <charset val="162"/>
        <scheme val="minor"/>
      </rPr>
      <t>r)</t>
    </r>
    <r>
      <rPr>
        <b/>
        <vertAlign val="superscript"/>
        <sz val="11"/>
        <color theme="1"/>
        <rFont val="Calibri"/>
        <family val="2"/>
        <charset val="162"/>
        <scheme val="minor"/>
      </rPr>
      <t>2</t>
    </r>
  </si>
  <si>
    <t>Z=</t>
  </si>
  <si>
    <t>P/D=</t>
  </si>
  <si>
    <r>
      <t>V</t>
    </r>
    <r>
      <rPr>
        <vertAlign val="subscript"/>
        <sz val="11"/>
        <color theme="1"/>
        <rFont val="Calibri"/>
        <family val="2"/>
        <charset val="162"/>
        <scheme val="minor"/>
      </rPr>
      <t>A</t>
    </r>
    <r>
      <rPr>
        <sz val="11"/>
        <color theme="1"/>
        <rFont val="Calibri"/>
        <family val="2"/>
        <charset val="162"/>
        <scheme val="minor"/>
      </rPr>
      <t>=</t>
    </r>
  </si>
  <si>
    <r>
      <rPr>
        <sz val="11"/>
        <color theme="1"/>
        <rFont val="Symbol"/>
        <family val="1"/>
        <charset val="2"/>
      </rPr>
      <t xml:space="preserve"> a</t>
    </r>
    <r>
      <rPr>
        <vertAlign val="subscript"/>
        <sz val="11"/>
        <color theme="1"/>
        <rFont val="Symbol"/>
        <family val="1"/>
        <charset val="2"/>
      </rPr>
      <t>0</t>
    </r>
    <r>
      <rPr>
        <sz val="11"/>
        <color theme="1"/>
        <rFont val="Calibri"/>
        <family val="2"/>
        <charset val="162"/>
      </rPr>
      <t>=</t>
    </r>
  </si>
  <si>
    <t>degrees</t>
  </si>
  <si>
    <t>zero lift angle</t>
  </si>
  <si>
    <r>
      <t>C</t>
    </r>
    <r>
      <rPr>
        <vertAlign val="subscript"/>
        <sz val="11"/>
        <color theme="1"/>
        <rFont val="Calibri"/>
        <family val="2"/>
        <charset val="162"/>
      </rPr>
      <t>L</t>
    </r>
    <r>
      <rPr>
        <sz val="11"/>
        <color theme="1"/>
        <rFont val="Calibri"/>
        <family val="2"/>
        <charset val="162"/>
      </rPr>
      <t>/C</t>
    </r>
    <r>
      <rPr>
        <vertAlign val="subscript"/>
        <sz val="11"/>
        <color theme="1"/>
        <rFont val="Calibri"/>
        <family val="2"/>
        <charset val="162"/>
      </rPr>
      <t>D</t>
    </r>
    <r>
      <rPr>
        <sz val="11"/>
        <color theme="1"/>
        <rFont val="Calibri"/>
        <family val="2"/>
        <charset val="162"/>
      </rPr>
      <t>=</t>
    </r>
  </si>
  <si>
    <r>
      <t>tan</t>
    </r>
    <r>
      <rPr>
        <b/>
        <sz val="11"/>
        <color theme="1"/>
        <rFont val="Symbol"/>
        <family val="1"/>
        <charset val="2"/>
      </rPr>
      <t>j</t>
    </r>
  </si>
  <si>
    <t>j</t>
  </si>
  <si>
    <t>(deg)</t>
  </si>
  <si>
    <r>
      <t>tan</t>
    </r>
    <r>
      <rPr>
        <b/>
        <sz val="11"/>
        <color theme="1"/>
        <rFont val="Symbol"/>
        <family val="1"/>
        <charset val="2"/>
      </rPr>
      <t>b</t>
    </r>
  </si>
  <si>
    <t>b</t>
  </si>
  <si>
    <r>
      <t>C</t>
    </r>
    <r>
      <rPr>
        <b/>
        <vertAlign val="subscript"/>
        <sz val="11"/>
        <color theme="1"/>
        <rFont val="Calibri"/>
        <family val="2"/>
        <charset val="162"/>
      </rPr>
      <t>L</t>
    </r>
    <r>
      <rPr>
        <sz val="11"/>
        <color theme="1"/>
        <rFont val="Calibri"/>
        <family val="2"/>
        <charset val="162"/>
      </rPr>
      <t/>
    </r>
  </si>
  <si>
    <r>
      <t>dC</t>
    </r>
    <r>
      <rPr>
        <vertAlign val="subscript"/>
        <sz val="11"/>
        <color theme="1"/>
        <rFont val="Calibri"/>
        <family val="2"/>
        <charset val="162"/>
      </rPr>
      <t>L</t>
    </r>
    <r>
      <rPr>
        <sz val="11"/>
        <color theme="1"/>
        <rFont val="Calibri"/>
        <family val="2"/>
        <charset val="162"/>
      </rPr>
      <t>/d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162"/>
      </rPr>
      <t>=</t>
    </r>
  </si>
  <si>
    <r>
      <t>V</t>
    </r>
    <r>
      <rPr>
        <b/>
        <vertAlign val="subscript"/>
        <sz val="11"/>
        <color theme="1"/>
        <rFont val="Calibri"/>
        <family val="2"/>
        <charset val="162"/>
      </rPr>
      <t>R</t>
    </r>
    <r>
      <rPr>
        <b/>
        <vertAlign val="superscript"/>
        <sz val="11"/>
        <color theme="1"/>
        <rFont val="Calibri"/>
        <family val="2"/>
        <charset val="162"/>
      </rPr>
      <t>2</t>
    </r>
  </si>
  <si>
    <t>c</t>
  </si>
  <si>
    <r>
      <t>(m</t>
    </r>
    <r>
      <rPr>
        <b/>
        <vertAlign val="superscript"/>
        <sz val="11"/>
        <color theme="1"/>
        <rFont val="Calibri"/>
        <family val="2"/>
        <charset val="162"/>
        <scheme val="minor"/>
      </rPr>
      <t>2</t>
    </r>
    <r>
      <rPr>
        <b/>
        <sz val="11"/>
        <color theme="1"/>
        <rFont val="Calibri"/>
        <family val="2"/>
        <charset val="162"/>
        <scheme val="minor"/>
      </rPr>
      <t>/s</t>
    </r>
    <r>
      <rPr>
        <b/>
        <vertAlign val="superscript"/>
        <sz val="11"/>
        <color theme="1"/>
        <rFont val="Calibri"/>
        <family val="2"/>
        <charset val="162"/>
        <scheme val="minor"/>
      </rPr>
      <t>2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</si>
  <si>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rPr>
        <b/>
        <sz val="11"/>
        <color theme="1"/>
        <rFont val="Calibri"/>
        <family val="2"/>
        <charset val="162"/>
        <scheme val="minor"/>
      </rPr>
      <t>cos</t>
    </r>
    <r>
      <rPr>
        <b/>
        <sz val="11"/>
        <color theme="1"/>
        <rFont val="Symbol"/>
        <family val="1"/>
        <charset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</si>
</sst>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vertAlign val="subscript"/>
      <sz val="11"/>
      <color theme="1"/>
      <name val="Calibri"/>
      <family val="2"/>
      <charset val="162"/>
      <scheme val="minor"/>
    </font>
    <font>
      <b/>
      <vertAlign val="subscript"/>
      <sz val="11"/>
      <color theme="1"/>
      <name val="Calibri"/>
      <family val="2"/>
      <charset val="162"/>
      <scheme val="minor"/>
    </font>
    <font>
      <b/>
      <vertAlign val="superscript"/>
      <sz val="11"/>
      <color theme="1"/>
      <name val="Calibri"/>
      <family val="2"/>
      <charset val="162"/>
      <scheme val="minor"/>
    </font>
    <font>
      <b/>
      <sz val="11"/>
      <color theme="1"/>
      <name val="Symbol"/>
      <family val="1"/>
      <charset val="2"/>
    </font>
    <font>
      <vertAlign val="subscript"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vertAlign val="subscript"/>
      <sz val="11"/>
      <color theme="1"/>
      <name val="Calibri"/>
      <family val="2"/>
      <charset val="162"/>
    </font>
    <font>
      <b/>
      <vertAlign val="superscript"/>
      <sz val="11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5</xdr:row>
          <xdr:rowOff>38100</xdr:rowOff>
        </xdr:from>
        <xdr:to>
          <xdr:col>7</xdr:col>
          <xdr:colOff>577850</xdr:colOff>
          <xdr:row>7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412750</xdr:colOff>
          <xdr:row>4</xdr:row>
          <xdr:rowOff>114300</xdr:rowOff>
        </xdr:from>
        <xdr:to>
          <xdr:col>13</xdr:col>
          <xdr:colOff>19050</xdr:colOff>
          <xdr:row>8</xdr:row>
          <xdr:rowOff>25400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177800</xdr:colOff>
          <xdr:row>23</xdr:row>
          <xdr:rowOff>107950</xdr:rowOff>
        </xdr:from>
        <xdr:to>
          <xdr:col>11</xdr:col>
          <xdr:colOff>215900</xdr:colOff>
          <xdr:row>25</xdr:row>
          <xdr:rowOff>165100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25</xdr:row>
          <xdr:rowOff>152400</xdr:rowOff>
        </xdr:from>
        <xdr:to>
          <xdr:col>11</xdr:col>
          <xdr:colOff>177800</xdr:colOff>
          <xdr:row>26</xdr:row>
          <xdr:rowOff>165100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177800</xdr:colOff>
          <xdr:row>27</xdr:row>
          <xdr:rowOff>107950</xdr:rowOff>
        </xdr:from>
        <xdr:to>
          <xdr:col>16</xdr:col>
          <xdr:colOff>215900</xdr:colOff>
          <xdr:row>29</xdr:row>
          <xdr:rowOff>165100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29</xdr:row>
          <xdr:rowOff>152400</xdr:rowOff>
        </xdr:from>
        <xdr:to>
          <xdr:col>16</xdr:col>
          <xdr:colOff>177800</xdr:colOff>
          <xdr:row>30</xdr:row>
          <xdr:rowOff>165100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463551</xdr:colOff>
          <xdr:row>10</xdr:row>
          <xdr:rowOff>12700</xdr:rowOff>
        </xdr:from>
        <xdr:to>
          <xdr:col>4</xdr:col>
          <xdr:colOff>88901</xdr:colOff>
          <xdr:row>11</xdr:row>
          <xdr:rowOff>171450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127000</xdr:colOff>
          <xdr:row>10</xdr:row>
          <xdr:rowOff>25400</xdr:rowOff>
        </xdr:from>
        <xdr:to>
          <xdr:col>5</xdr:col>
          <xdr:colOff>361950</xdr:colOff>
          <xdr:row>12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6350</xdr:colOff>
          <xdr:row>11</xdr:row>
          <xdr:rowOff>6350</xdr:rowOff>
        </xdr:from>
        <xdr:to>
          <xdr:col>8</xdr:col>
          <xdr:colOff>600662</xdr:colOff>
          <xdr:row>12</xdr:row>
          <xdr:rowOff>63500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254000</xdr:colOff>
          <xdr:row>10</xdr:row>
          <xdr:rowOff>12010</xdr:rowOff>
        </xdr:from>
        <xdr:to>
          <xdr:col>12</xdr:col>
          <xdr:colOff>590550</xdr:colOff>
          <xdr:row>12</xdr:row>
          <xdr:rowOff>6350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13" Type="http://schemas.openxmlformats.org/officeDocument/2006/relationships/image" Target="../media/image3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oleObject" Target="../embeddings/oleObject9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6.bin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4.emf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5.bin"/><Relationship Id="rId9" Type="http://schemas.openxmlformats.org/officeDocument/2006/relationships/image" Target="../media/image7.emf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6"/>
  <sheetViews>
    <sheetView workbookViewId="0">
      <selection activeCell="L29" sqref="L29"/>
    </sheetView>
  </sheetViews>
  <sheetFormatPr defaultRowHeight="14.5" x14ac:dyDescent="0.35"/>
  <sheetData>
    <row r="2" spans="1:15" x14ac:dyDescent="0.35">
      <c r="A2" s="2" t="s">
        <v>0</v>
      </c>
      <c r="B2" s="2">
        <v>5</v>
      </c>
      <c r="C2" t="s">
        <v>1</v>
      </c>
    </row>
    <row r="3" spans="1:15" x14ac:dyDescent="0.35">
      <c r="A3" s="2" t="s">
        <v>2</v>
      </c>
      <c r="B3" s="2">
        <v>6</v>
      </c>
      <c r="C3" t="s">
        <v>3</v>
      </c>
    </row>
    <row r="4" spans="1:15" x14ac:dyDescent="0.35">
      <c r="A4" s="2" t="s">
        <v>4</v>
      </c>
      <c r="B4" s="2">
        <v>120</v>
      </c>
      <c r="C4" t="s">
        <v>5</v>
      </c>
    </row>
    <row r="5" spans="1:15" x14ac:dyDescent="0.35">
      <c r="A5" s="2" t="s">
        <v>7</v>
      </c>
      <c r="B5" s="2">
        <v>1025</v>
      </c>
      <c r="C5" t="s">
        <v>6</v>
      </c>
    </row>
    <row r="6" spans="1:15" x14ac:dyDescent="0.35">
      <c r="A6" s="7" t="s">
        <v>8</v>
      </c>
      <c r="B6" s="2">
        <v>0.75</v>
      </c>
    </row>
    <row r="7" spans="1:15" x14ac:dyDescent="0.35">
      <c r="L7" s="2"/>
      <c r="M7" s="2"/>
      <c r="N7" s="2"/>
      <c r="O7" s="4"/>
    </row>
    <row r="8" spans="1:15" x14ac:dyDescent="0.35">
      <c r="A8" s="1" t="s">
        <v>10</v>
      </c>
      <c r="B8">
        <f>2*PI()*B4/60</f>
        <v>12.566370614359171</v>
      </c>
      <c r="C8" t="s">
        <v>11</v>
      </c>
      <c r="I8" s="2"/>
      <c r="J8" s="2"/>
      <c r="L8" s="2"/>
      <c r="M8" s="2"/>
    </row>
    <row r="9" spans="1:15" x14ac:dyDescent="0.35">
      <c r="A9" s="1"/>
    </row>
    <row r="10" spans="1:15" ht="17.5" x14ac:dyDescent="0.45">
      <c r="B10" s="8" t="s">
        <v>9</v>
      </c>
      <c r="C10" s="8" t="s">
        <v>12</v>
      </c>
      <c r="D10" s="8" t="s">
        <v>34</v>
      </c>
      <c r="E10" s="8" t="s">
        <v>28</v>
      </c>
      <c r="F10" s="8" t="s">
        <v>29</v>
      </c>
      <c r="G10" s="8" t="s">
        <v>30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17</v>
      </c>
    </row>
    <row r="11" spans="1:15" x14ac:dyDescent="0.35">
      <c r="B11" s="8" t="s">
        <v>23</v>
      </c>
      <c r="C11" s="9" t="s">
        <v>24</v>
      </c>
      <c r="D11" s="9"/>
      <c r="E11" s="9"/>
      <c r="F11" s="9"/>
      <c r="G11" s="9"/>
      <c r="H11" s="8" t="s">
        <v>25</v>
      </c>
      <c r="I11" s="8" t="s">
        <v>26</v>
      </c>
      <c r="J11" s="8" t="s">
        <v>23</v>
      </c>
      <c r="K11" s="8" t="s">
        <v>25</v>
      </c>
      <c r="L11" s="8" t="s">
        <v>26</v>
      </c>
    </row>
    <row r="12" spans="1:15" x14ac:dyDescent="0.35">
      <c r="B12" s="3">
        <v>0.2</v>
      </c>
      <c r="C12" s="4">
        <f>B12*$B$2/2</f>
        <v>0.5</v>
      </c>
      <c r="D12" s="4">
        <f t="shared" ref="D12:D20" si="0">$B$3^2/(C12^2*$B$8^2)</f>
        <v>0.91189065278104031</v>
      </c>
      <c r="E12" s="4">
        <f>$B$6/D12</f>
        <v>0.82246703342411287</v>
      </c>
      <c r="F12" s="5">
        <f>1/$B$6-1</f>
        <v>0.33333333333333326</v>
      </c>
      <c r="G12" s="5">
        <f>F12/E12</f>
        <v>0.40528473456935116</v>
      </c>
      <c r="H12" s="3">
        <f>4*PI()*$B$5*C12*$B$3^2*F12*(1+F12)/1000</f>
        <v>103.04423903774519</v>
      </c>
      <c r="I12" s="3">
        <f t="shared" ref="I12:I20" si="1">4*PI()*$B$5*C12^3*$B$3*$B$8*G12*(1+F12)/1000</f>
        <v>65.59999999999998</v>
      </c>
      <c r="J12" s="2">
        <v>1</v>
      </c>
      <c r="K12" s="3">
        <f>H12*J12</f>
        <v>103.04423903774519</v>
      </c>
      <c r="L12" s="3">
        <f>I12*J12</f>
        <v>65.59999999999998</v>
      </c>
    </row>
    <row r="13" spans="1:15" x14ac:dyDescent="0.35">
      <c r="B13" s="3">
        <f>B12+0.1</f>
        <v>0.30000000000000004</v>
      </c>
      <c r="C13" s="4">
        <f t="shared" ref="C13:C20" si="2">B13*$B$2/2</f>
        <v>0.75000000000000011</v>
      </c>
      <c r="D13" s="4">
        <f t="shared" si="0"/>
        <v>0.4052847345693511</v>
      </c>
      <c r="E13" s="4">
        <f>$B$6/D13</f>
        <v>1.8505508252042546</v>
      </c>
      <c r="F13" s="5">
        <f t="shared" ref="F13:F20" si="3">1/$B$6-1</f>
        <v>0.33333333333333326</v>
      </c>
      <c r="G13" s="5">
        <f t="shared" ref="G13:G20" si="4">F13/E13</f>
        <v>0.18012654869748934</v>
      </c>
      <c r="H13" s="3">
        <f t="shared" ref="H13:H20" si="5">4*PI()*$B$5*C13*$B$3^2*F13*(1+F13)/1000</f>
        <v>154.56635855661779</v>
      </c>
      <c r="I13" s="3">
        <f t="shared" si="1"/>
        <v>98.40000000000002</v>
      </c>
      <c r="J13" s="2">
        <v>4</v>
      </c>
      <c r="K13" s="3">
        <f t="shared" ref="K13:K20" si="6">H13*J13</f>
        <v>618.26543422647114</v>
      </c>
      <c r="L13" s="3">
        <f t="shared" ref="L13:L20" si="7">I13*J13</f>
        <v>393.60000000000008</v>
      </c>
    </row>
    <row r="14" spans="1:15" x14ac:dyDescent="0.35">
      <c r="B14" s="3">
        <f t="shared" ref="B14:B19" si="8">B13+0.1</f>
        <v>0.4</v>
      </c>
      <c r="C14" s="4">
        <f t="shared" si="2"/>
        <v>1</v>
      </c>
      <c r="D14" s="4">
        <f t="shared" si="0"/>
        <v>0.22797266319526008</v>
      </c>
      <c r="E14" s="4">
        <f t="shared" ref="E14:E20" si="9">$B$6/D14</f>
        <v>3.2898681336964515</v>
      </c>
      <c r="F14" s="5">
        <f t="shared" si="3"/>
        <v>0.33333333333333326</v>
      </c>
      <c r="G14" s="5">
        <f t="shared" si="4"/>
        <v>0.10132118364233779</v>
      </c>
      <c r="H14" s="3">
        <f t="shared" si="5"/>
        <v>206.08847807549037</v>
      </c>
      <c r="I14" s="3">
        <f t="shared" si="1"/>
        <v>131.19999999999996</v>
      </c>
      <c r="J14" s="2">
        <v>2</v>
      </c>
      <c r="K14" s="3">
        <f t="shared" si="6"/>
        <v>412.17695615098074</v>
      </c>
      <c r="L14" s="3">
        <f t="shared" si="7"/>
        <v>262.39999999999992</v>
      </c>
    </row>
    <row r="15" spans="1:15" x14ac:dyDescent="0.35">
      <c r="B15" s="3">
        <f t="shared" si="8"/>
        <v>0.5</v>
      </c>
      <c r="C15" s="4">
        <f t="shared" si="2"/>
        <v>1.25</v>
      </c>
      <c r="D15" s="4">
        <f t="shared" si="0"/>
        <v>0.14590250444496644</v>
      </c>
      <c r="E15" s="4">
        <f t="shared" si="9"/>
        <v>5.1404189589007059</v>
      </c>
      <c r="F15" s="5">
        <f t="shared" si="3"/>
        <v>0.33333333333333326</v>
      </c>
      <c r="G15" s="5">
        <f t="shared" si="4"/>
        <v>6.4845557531096179E-2</v>
      </c>
      <c r="H15" s="3">
        <f t="shared" si="5"/>
        <v>257.61059759436296</v>
      </c>
      <c r="I15" s="3">
        <f t="shared" si="1"/>
        <v>163.99999999999994</v>
      </c>
      <c r="J15" s="2">
        <v>4</v>
      </c>
      <c r="K15" s="3">
        <f t="shared" si="6"/>
        <v>1030.4423903774518</v>
      </c>
      <c r="L15" s="3">
        <f t="shared" si="7"/>
        <v>655.99999999999977</v>
      </c>
    </row>
    <row r="16" spans="1:15" x14ac:dyDescent="0.35">
      <c r="B16" s="3">
        <f t="shared" si="8"/>
        <v>0.6</v>
      </c>
      <c r="C16" s="4">
        <f t="shared" si="2"/>
        <v>1.5</v>
      </c>
      <c r="D16" s="4">
        <f t="shared" si="0"/>
        <v>0.1013211836423378</v>
      </c>
      <c r="E16" s="4">
        <f t="shared" si="9"/>
        <v>7.4022033008170167</v>
      </c>
      <c r="F16" s="5">
        <f t="shared" si="3"/>
        <v>0.33333333333333326</v>
      </c>
      <c r="G16" s="5">
        <f t="shared" si="4"/>
        <v>4.5031637174372349E-2</v>
      </c>
      <c r="H16" s="3">
        <f t="shared" si="5"/>
        <v>309.13271711323551</v>
      </c>
      <c r="I16" s="3">
        <f t="shared" si="1"/>
        <v>196.8</v>
      </c>
      <c r="J16" s="2">
        <v>2</v>
      </c>
      <c r="K16" s="3">
        <f t="shared" si="6"/>
        <v>618.26543422647103</v>
      </c>
      <c r="L16" s="3">
        <f t="shared" si="7"/>
        <v>393.6</v>
      </c>
    </row>
    <row r="17" spans="2:12" x14ac:dyDescent="0.35">
      <c r="B17" s="3">
        <f t="shared" si="8"/>
        <v>0.7</v>
      </c>
      <c r="C17" s="4">
        <f t="shared" si="2"/>
        <v>1.75</v>
      </c>
      <c r="D17" s="4">
        <f t="shared" si="0"/>
        <v>7.4440053288248195E-2</v>
      </c>
      <c r="E17" s="4">
        <f t="shared" si="9"/>
        <v>10.075221159445382</v>
      </c>
      <c r="F17" s="5">
        <f t="shared" si="3"/>
        <v>0.33333333333333326</v>
      </c>
      <c r="G17" s="5">
        <f t="shared" si="4"/>
        <v>3.3084468128110299E-2</v>
      </c>
      <c r="H17" s="3">
        <f t="shared" si="5"/>
        <v>360.65483663210813</v>
      </c>
      <c r="I17" s="3">
        <f t="shared" si="1"/>
        <v>229.59999999999994</v>
      </c>
      <c r="J17" s="2">
        <v>4</v>
      </c>
      <c r="K17" s="3">
        <f t="shared" si="6"/>
        <v>1442.6193465284325</v>
      </c>
      <c r="L17" s="3">
        <f t="shared" si="7"/>
        <v>918.39999999999975</v>
      </c>
    </row>
    <row r="18" spans="2:12" x14ac:dyDescent="0.35">
      <c r="B18" s="3">
        <f t="shared" si="8"/>
        <v>0.79999999999999993</v>
      </c>
      <c r="C18" s="4">
        <f t="shared" si="2"/>
        <v>1.9999999999999998</v>
      </c>
      <c r="D18" s="4">
        <f t="shared" si="0"/>
        <v>5.6993165798815033E-2</v>
      </c>
      <c r="E18" s="4">
        <f t="shared" si="9"/>
        <v>13.159472534785802</v>
      </c>
      <c r="F18" s="5">
        <f t="shared" si="3"/>
        <v>0.33333333333333326</v>
      </c>
      <c r="G18" s="5">
        <f t="shared" si="4"/>
        <v>2.5330295910584454E-2</v>
      </c>
      <c r="H18" s="3">
        <f t="shared" si="5"/>
        <v>412.17695615098069</v>
      </c>
      <c r="I18" s="3">
        <f t="shared" si="1"/>
        <v>262.39999999999998</v>
      </c>
      <c r="J18" s="2">
        <v>2</v>
      </c>
      <c r="K18" s="3">
        <f t="shared" si="6"/>
        <v>824.35391230196137</v>
      </c>
      <c r="L18" s="3">
        <f t="shared" si="7"/>
        <v>524.79999999999995</v>
      </c>
    </row>
    <row r="19" spans="2:12" x14ac:dyDescent="0.35">
      <c r="B19" s="3">
        <f t="shared" si="8"/>
        <v>0.89999999999999991</v>
      </c>
      <c r="C19" s="4">
        <f t="shared" si="2"/>
        <v>2.25</v>
      </c>
      <c r="D19" s="4">
        <f t="shared" si="0"/>
        <v>4.5031637174372363E-2</v>
      </c>
      <c r="E19" s="4">
        <f t="shared" si="9"/>
        <v>16.654957426838287</v>
      </c>
      <c r="F19" s="5">
        <f t="shared" si="3"/>
        <v>0.33333333333333326</v>
      </c>
      <c r="G19" s="5">
        <f t="shared" si="4"/>
        <v>2.001406096638771E-2</v>
      </c>
      <c r="H19" s="3">
        <f t="shared" si="5"/>
        <v>463.6990756698533</v>
      </c>
      <c r="I19" s="3">
        <f t="shared" si="1"/>
        <v>295.19999999999987</v>
      </c>
      <c r="J19" s="2">
        <v>4</v>
      </c>
      <c r="K19" s="3">
        <f t="shared" si="6"/>
        <v>1854.7963026794132</v>
      </c>
      <c r="L19" s="3">
        <f t="shared" si="7"/>
        <v>1180.7999999999995</v>
      </c>
    </row>
    <row r="20" spans="2:12" x14ac:dyDescent="0.35">
      <c r="B20" s="3">
        <f>B19+0.1</f>
        <v>0.99999999999999989</v>
      </c>
      <c r="C20" s="4">
        <f t="shared" si="2"/>
        <v>2.4999999999999996</v>
      </c>
      <c r="D20" s="4">
        <f t="shared" si="0"/>
        <v>3.6475626111241624E-2</v>
      </c>
      <c r="E20" s="4">
        <f t="shared" si="9"/>
        <v>20.561675835602816</v>
      </c>
      <c r="F20" s="5">
        <f t="shared" si="3"/>
        <v>0.33333333333333326</v>
      </c>
      <c r="G20" s="5">
        <f t="shared" si="4"/>
        <v>1.6211389382774052E-2</v>
      </c>
      <c r="H20" s="3">
        <f t="shared" si="5"/>
        <v>515.22119518872591</v>
      </c>
      <c r="I20" s="3">
        <f t="shared" si="1"/>
        <v>327.99999999999989</v>
      </c>
      <c r="J20" s="2">
        <v>1</v>
      </c>
      <c r="K20" s="3">
        <f t="shared" si="6"/>
        <v>515.22119518872591</v>
      </c>
      <c r="L20" s="3">
        <f t="shared" si="7"/>
        <v>327.99999999999989</v>
      </c>
    </row>
    <row r="21" spans="2:12" x14ac:dyDescent="0.35">
      <c r="B21" s="2"/>
      <c r="C21" s="2"/>
      <c r="D21" s="2"/>
      <c r="E21" s="2"/>
      <c r="F21" s="2"/>
      <c r="G21" s="2"/>
      <c r="H21" s="2"/>
      <c r="I21" s="2"/>
      <c r="J21" s="2"/>
      <c r="K21" s="3">
        <f>SUM(K12:K20)</f>
        <v>7419.1852107176528</v>
      </c>
      <c r="L21" s="3">
        <f>SUM(L12:L20)</f>
        <v>4723.1999999999989</v>
      </c>
    </row>
    <row r="22" spans="2:12" x14ac:dyDescent="0.35">
      <c r="H22" s="2" t="s">
        <v>19</v>
      </c>
      <c r="I22" s="2">
        <f>C13-C12</f>
        <v>0.25000000000000011</v>
      </c>
      <c r="J22" s="2" t="s">
        <v>1</v>
      </c>
      <c r="K22" t="s">
        <v>33</v>
      </c>
    </row>
    <row r="23" spans="2:12" x14ac:dyDescent="0.35">
      <c r="H23" s="2" t="s">
        <v>18</v>
      </c>
      <c r="I23" s="4">
        <f>1/3*I22*K21</f>
        <v>618.26543422647137</v>
      </c>
      <c r="J23" s="2" t="s">
        <v>21</v>
      </c>
    </row>
    <row r="24" spans="2:12" x14ac:dyDescent="0.35">
      <c r="H24" s="2" t="s">
        <v>20</v>
      </c>
      <c r="I24" s="4">
        <f>1/3*I22*L21</f>
        <v>393.60000000000008</v>
      </c>
      <c r="J24" s="2" t="s">
        <v>22</v>
      </c>
    </row>
    <row r="25" spans="2:12" x14ac:dyDescent="0.35">
      <c r="H25" s="2" t="s">
        <v>27</v>
      </c>
      <c r="I25" s="4">
        <f>(I23*B3)/(I24*B8)</f>
        <v>0.75</v>
      </c>
      <c r="J25" s="2"/>
    </row>
    <row r="26" spans="2:12" ht="16.5" x14ac:dyDescent="0.45">
      <c r="H26" s="2" t="s">
        <v>32</v>
      </c>
      <c r="I26" s="6">
        <f>I24*B8</f>
        <v>4946.123473811771</v>
      </c>
      <c r="J26" s="2" t="s">
        <v>31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r:id="rId5">
            <anchor moveWithCells="1" sizeWithCells="1">
              <from>
                <xdr:col>3</xdr:col>
                <xdr:colOff>361950</xdr:colOff>
                <xdr:row>5</xdr:row>
                <xdr:rowOff>38100</xdr:rowOff>
              </from>
              <to>
                <xdr:col>7</xdr:col>
                <xdr:colOff>577850</xdr:colOff>
                <xdr:row>7</xdr:row>
                <xdr:rowOff>114300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 sizeWithCells="1">
              <from>
                <xdr:col>8</xdr:col>
                <xdr:colOff>412750</xdr:colOff>
                <xdr:row>4</xdr:row>
                <xdr:rowOff>114300</xdr:rowOff>
              </from>
              <to>
                <xdr:col>13</xdr:col>
                <xdr:colOff>19050</xdr:colOff>
                <xdr:row>8</xdr:row>
                <xdr:rowOff>25400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r:id="rId9">
            <anchor moveWithCells="1" sizeWithCells="1">
              <from>
                <xdr:col>10</xdr:col>
                <xdr:colOff>177800</xdr:colOff>
                <xdr:row>23</xdr:row>
                <xdr:rowOff>107950</xdr:rowOff>
              </from>
              <to>
                <xdr:col>11</xdr:col>
                <xdr:colOff>215900</xdr:colOff>
                <xdr:row>25</xdr:row>
                <xdr:rowOff>165100</xdr:rowOff>
              </to>
            </anchor>
          </objectPr>
        </oleObject>
      </mc:Choice>
      <mc:Fallback>
        <oleObject progId="Equation.DSMT4" shapeId="1027" r:id="rId8"/>
      </mc:Fallback>
    </mc:AlternateContent>
    <mc:AlternateContent xmlns:mc="http://schemas.openxmlformats.org/markup-compatibility/2006">
      <mc:Choice Requires="x14">
        <oleObject progId="Equation.DSMT4" shapeId="1028" r:id="rId10">
          <objectPr defaultSize="0" autoPict="0" r:id="rId11">
            <anchor moveWithCells="1" sizeWithCells="1">
              <from>
                <xdr:col>10</xdr:col>
                <xdr:colOff>171450</xdr:colOff>
                <xdr:row>25</xdr:row>
                <xdr:rowOff>152400</xdr:rowOff>
              </from>
              <to>
                <xdr:col>11</xdr:col>
                <xdr:colOff>177800</xdr:colOff>
                <xdr:row>26</xdr:row>
                <xdr:rowOff>165100</xdr:rowOff>
              </to>
            </anchor>
          </objectPr>
        </oleObject>
      </mc:Choice>
      <mc:Fallback>
        <oleObject progId="Equation.DSMT4" shapeId="1028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30"/>
  <sheetViews>
    <sheetView tabSelected="1" topLeftCell="A19" workbookViewId="0">
      <selection activeCell="M26" sqref="M26:Q31"/>
    </sheetView>
  </sheetViews>
  <sheetFormatPr defaultRowHeight="14.5" x14ac:dyDescent="0.35"/>
  <cols>
    <col min="13" max="13" width="9.36328125" bestFit="1" customWidth="1"/>
  </cols>
  <sheetData>
    <row r="2" spans="1:20" x14ac:dyDescent="0.35">
      <c r="A2" s="2" t="s">
        <v>35</v>
      </c>
      <c r="B2" s="2">
        <v>4</v>
      </c>
    </row>
    <row r="3" spans="1:20" x14ac:dyDescent="0.35">
      <c r="A3" s="2" t="s">
        <v>36</v>
      </c>
      <c r="B3" s="2">
        <v>0.8</v>
      </c>
    </row>
    <row r="4" spans="1:20" x14ac:dyDescent="0.35">
      <c r="A4" s="2" t="s">
        <v>0</v>
      </c>
      <c r="B4" s="2">
        <v>5</v>
      </c>
      <c r="C4" t="s">
        <v>1</v>
      </c>
    </row>
    <row r="5" spans="1:20" ht="16.5" x14ac:dyDescent="0.45">
      <c r="A5" s="2" t="s">
        <v>37</v>
      </c>
      <c r="B5" s="2">
        <v>6</v>
      </c>
      <c r="C5" t="s">
        <v>3</v>
      </c>
    </row>
    <row r="6" spans="1:20" x14ac:dyDescent="0.35">
      <c r="A6" s="2" t="s">
        <v>4</v>
      </c>
      <c r="B6" s="2">
        <v>120</v>
      </c>
      <c r="C6" t="s">
        <v>5</v>
      </c>
    </row>
    <row r="7" spans="1:20" x14ac:dyDescent="0.35">
      <c r="A7" s="2" t="s">
        <v>7</v>
      </c>
      <c r="B7" s="2">
        <v>1025</v>
      </c>
      <c r="C7" t="s">
        <v>6</v>
      </c>
    </row>
    <row r="8" spans="1:20" ht="17" x14ac:dyDescent="0.45">
      <c r="A8" s="7" t="s">
        <v>38</v>
      </c>
      <c r="B8" s="2">
        <v>2</v>
      </c>
      <c r="C8" t="s">
        <v>39</v>
      </c>
      <c r="D8" t="s">
        <v>40</v>
      </c>
    </row>
    <row r="9" spans="1:20" ht="16.5" x14ac:dyDescent="0.45">
      <c r="A9" s="7" t="s">
        <v>41</v>
      </c>
      <c r="B9" s="2">
        <v>40</v>
      </c>
    </row>
    <row r="10" spans="1:20" ht="16" customHeight="1" x14ac:dyDescent="0.45">
      <c r="A10" s="7" t="s">
        <v>48</v>
      </c>
      <c r="B10" s="2">
        <f>0.1097</f>
        <v>0.10970000000000001</v>
      </c>
    </row>
    <row r="11" spans="1:20" x14ac:dyDescent="0.35">
      <c r="Q11" s="2"/>
      <c r="R11" s="2"/>
      <c r="S11" s="2"/>
      <c r="T11" s="4"/>
    </row>
    <row r="12" spans="1:20" x14ac:dyDescent="0.35">
      <c r="A12" s="1" t="s">
        <v>10</v>
      </c>
      <c r="B12">
        <f>2*PI()*B6/60</f>
        <v>12.566370614359171</v>
      </c>
      <c r="C12" t="s">
        <v>11</v>
      </c>
      <c r="N12" s="2"/>
      <c r="O12" s="2"/>
      <c r="Q12" s="2"/>
      <c r="R12" s="2"/>
    </row>
    <row r="13" spans="1:20" x14ac:dyDescent="0.35">
      <c r="A13" s="1"/>
    </row>
    <row r="14" spans="1:20" ht="17.5" x14ac:dyDescent="0.45">
      <c r="B14" s="8" t="s">
        <v>9</v>
      </c>
      <c r="C14" s="8" t="s">
        <v>12</v>
      </c>
      <c r="D14" s="8" t="s">
        <v>42</v>
      </c>
      <c r="E14" s="10" t="s">
        <v>43</v>
      </c>
      <c r="F14" s="8" t="s">
        <v>45</v>
      </c>
      <c r="G14" s="10" t="s">
        <v>46</v>
      </c>
      <c r="H14" s="10" t="s">
        <v>52</v>
      </c>
      <c r="I14" s="10" t="s">
        <v>29</v>
      </c>
      <c r="J14" s="11" t="s">
        <v>47</v>
      </c>
      <c r="K14" s="11" t="s">
        <v>49</v>
      </c>
      <c r="L14" s="11" t="s">
        <v>50</v>
      </c>
      <c r="M14" s="8" t="s">
        <v>13</v>
      </c>
      <c r="N14" s="8" t="s">
        <v>14</v>
      </c>
      <c r="O14" s="8" t="s">
        <v>15</v>
      </c>
      <c r="P14" s="8" t="s">
        <v>16</v>
      </c>
      <c r="Q14" s="8" t="s">
        <v>17</v>
      </c>
    </row>
    <row r="15" spans="1:20" ht="16.5" x14ac:dyDescent="0.35">
      <c r="B15" s="8" t="s">
        <v>23</v>
      </c>
      <c r="C15" s="9" t="s">
        <v>24</v>
      </c>
      <c r="D15" s="9"/>
      <c r="E15" s="9" t="s">
        <v>44</v>
      </c>
      <c r="F15" s="9"/>
      <c r="G15" s="9" t="s">
        <v>44</v>
      </c>
      <c r="H15" s="9"/>
      <c r="I15" s="9" t="s">
        <v>44</v>
      </c>
      <c r="J15" s="9"/>
      <c r="K15" s="9" t="s">
        <v>51</v>
      </c>
      <c r="L15" s="9" t="s">
        <v>24</v>
      </c>
      <c r="M15" s="8" t="s">
        <v>25</v>
      </c>
      <c r="N15" s="8" t="s">
        <v>26</v>
      </c>
      <c r="O15" s="8" t="s">
        <v>23</v>
      </c>
      <c r="P15" s="8" t="s">
        <v>25</v>
      </c>
      <c r="Q15" s="8" t="s">
        <v>26</v>
      </c>
    </row>
    <row r="16" spans="1:20" x14ac:dyDescent="0.35">
      <c r="B16" s="3">
        <v>0.2</v>
      </c>
      <c r="C16" s="4">
        <f>B16*$B$4/2</f>
        <v>0.5</v>
      </c>
      <c r="D16" s="4">
        <f>$B$3/(PI()*B16)</f>
        <v>1.2732395447351628</v>
      </c>
      <c r="E16" s="4">
        <f>ATAN(D16)*180/PI()</f>
        <v>51.853974012777449</v>
      </c>
      <c r="F16" s="5">
        <f>$B$5/($B$12*C16)</f>
        <v>0.95492965855137224</v>
      </c>
      <c r="G16" s="4">
        <f>ATAN(F16)*180/PI()</f>
        <v>43.679296229852653</v>
      </c>
      <c r="H16" s="5">
        <f>COS(G16*PI()/180)</f>
        <v>0.72321674834252514</v>
      </c>
      <c r="I16" s="4">
        <f>E16-G16</f>
        <v>8.1746777829247961</v>
      </c>
      <c r="J16" s="12">
        <f>$B$10*($B$8+I16)</f>
        <v>1.1161621527868502</v>
      </c>
      <c r="K16" s="12">
        <f>$B$5^2+($B$12*C16)^2</f>
        <v>75.478417604357418</v>
      </c>
      <c r="L16" s="12">
        <v>1</v>
      </c>
      <c r="M16" s="3">
        <f>$B$2*J16*1/2*$B$7*L16*K16*H16*(1-F16*1/$B$9)/1000</f>
        <v>121.92103287297265</v>
      </c>
      <c r="N16" s="3">
        <f>C16*$B$2*J16*1/2*$B$7*K16*L16*H16*(F16+G16*1/$B$9)/1000</f>
        <v>127.83259494574327</v>
      </c>
      <c r="O16" s="2">
        <v>1</v>
      </c>
      <c r="P16" s="3">
        <f>M16*O16</f>
        <v>121.92103287297265</v>
      </c>
      <c r="Q16" s="3">
        <f>N16*O16</f>
        <v>127.83259494574327</v>
      </c>
    </row>
    <row r="17" spans="2:17" x14ac:dyDescent="0.35">
      <c r="B17" s="3">
        <f>B16+0.1</f>
        <v>0.30000000000000004</v>
      </c>
      <c r="C17" s="4">
        <f t="shared" ref="C17:C24" si="0">B17*$B$4/2</f>
        <v>0.75000000000000011</v>
      </c>
      <c r="D17" s="4">
        <f t="shared" ref="D17:D24" si="1">$B$3/(PI()*B17)</f>
        <v>0.84882636315677507</v>
      </c>
      <c r="E17" s="4">
        <f t="shared" ref="E17:E24" si="2">ATAN(D17)*180/PI()</f>
        <v>40.325475095727008</v>
      </c>
      <c r="F17" s="5">
        <f>$B$5/($B$12*C17)</f>
        <v>0.63661977236758138</v>
      </c>
      <c r="G17" s="4">
        <f t="shared" ref="G17:G24" si="3">ATAN(F17)*180/PI()</f>
        <v>32.481636590529753</v>
      </c>
      <c r="H17" s="5">
        <f t="shared" ref="H17:H24" si="4">COS(G17*PI()/180)</f>
        <v>0.84356360806876862</v>
      </c>
      <c r="I17" s="4">
        <f t="shared" ref="I17:I24" si="5">E17-G17</f>
        <v>7.8438385051972546</v>
      </c>
      <c r="J17" s="12">
        <f t="shared" ref="J17:J24" si="6">$B$10*($B$8+I17)</f>
        <v>1.0798690840201388</v>
      </c>
      <c r="K17" s="12">
        <f t="shared" ref="K17:K24" si="7">$B$5^2+($B$12*C17)^2</f>
        <v>124.82643960980423</v>
      </c>
      <c r="L17" s="12">
        <v>1</v>
      </c>
      <c r="M17" s="3">
        <f>$B$2*J17*1/2*$B$7*L17*K17*H17*(1-F17*1/$B$9)/1000</f>
        <v>229.39385608121285</v>
      </c>
      <c r="N17" s="3">
        <f>C17*$B$2*J17*1/2*$B$7*K17*L17*H17*(F17+G17*1/$B$9)/1000</f>
        <v>253.26625349688908</v>
      </c>
      <c r="O17" s="2">
        <v>4</v>
      </c>
      <c r="P17" s="3">
        <f t="shared" ref="P17:P24" si="8">M17*O17</f>
        <v>917.57542432485138</v>
      </c>
      <c r="Q17" s="3">
        <f t="shared" ref="Q17:Q24" si="9">N17*O17</f>
        <v>1013.0650139875563</v>
      </c>
    </row>
    <row r="18" spans="2:17" x14ac:dyDescent="0.35">
      <c r="B18" s="3">
        <f t="shared" ref="B18:B23" si="10">B17+0.1</f>
        <v>0.4</v>
      </c>
      <c r="C18" s="4">
        <f t="shared" si="0"/>
        <v>1</v>
      </c>
      <c r="D18" s="4">
        <f t="shared" si="1"/>
        <v>0.63661977236758138</v>
      </c>
      <c r="E18" s="4">
        <f t="shared" si="2"/>
        <v>32.481636590529753</v>
      </c>
      <c r="F18" s="5">
        <f>$B$5/($B$12*C18)</f>
        <v>0.47746482927568612</v>
      </c>
      <c r="G18" s="4">
        <f t="shared" si="3"/>
        <v>25.522834353551847</v>
      </c>
      <c r="H18" s="5">
        <f t="shared" si="4"/>
        <v>0.90241363908548455</v>
      </c>
      <c r="I18" s="4">
        <f t="shared" si="5"/>
        <v>6.9588022369779061</v>
      </c>
      <c r="J18" s="12">
        <f t="shared" si="6"/>
        <v>0.98278060539647638</v>
      </c>
      <c r="K18" s="12">
        <f t="shared" si="7"/>
        <v>193.91367041742967</v>
      </c>
      <c r="L18" s="12">
        <v>1</v>
      </c>
      <c r="M18" s="3">
        <f t="shared" ref="M18:M24" si="11">$B$2*J18*1/2*$B$7*L18*K18*H18*(1-F18*1/$B$9)/1000</f>
        <v>348.34478974604707</v>
      </c>
      <c r="N18" s="3">
        <f t="shared" ref="N18:N24" si="12">C18*$B$2*J18*1/2*$B$7*K18*L18*H18*(F18+G18*1/$B$9)/1000</f>
        <v>393.28554512190692</v>
      </c>
      <c r="O18" s="2">
        <v>2</v>
      </c>
      <c r="P18" s="3">
        <f t="shared" si="8"/>
        <v>696.68957949209414</v>
      </c>
      <c r="Q18" s="3">
        <f t="shared" si="9"/>
        <v>786.57109024381384</v>
      </c>
    </row>
    <row r="19" spans="2:17" x14ac:dyDescent="0.35">
      <c r="B19" s="3">
        <f t="shared" si="10"/>
        <v>0.5</v>
      </c>
      <c r="C19" s="4">
        <f t="shared" si="0"/>
        <v>1.25</v>
      </c>
      <c r="D19" s="4">
        <f t="shared" si="1"/>
        <v>0.50929581789406508</v>
      </c>
      <c r="E19" s="4">
        <f t="shared" si="2"/>
        <v>26.98955384679784</v>
      </c>
      <c r="F19" s="5">
        <f>$B$5/($B$12*C19)</f>
        <v>0.38197186342054884</v>
      </c>
      <c r="G19" s="4">
        <f t="shared" si="3"/>
        <v>20.905450060323783</v>
      </c>
      <c r="H19" s="5">
        <f t="shared" si="4"/>
        <v>0.9341705366421319</v>
      </c>
      <c r="I19" s="4">
        <f t="shared" si="5"/>
        <v>6.0841037864740564</v>
      </c>
      <c r="J19" s="12">
        <f t="shared" si="6"/>
        <v>0.88682618537620406</v>
      </c>
      <c r="K19" s="12">
        <f t="shared" si="7"/>
        <v>282.74011002723387</v>
      </c>
      <c r="L19" s="12">
        <v>1</v>
      </c>
      <c r="M19" s="3">
        <f t="shared" si="11"/>
        <v>475.59668873969378</v>
      </c>
      <c r="N19" s="3">
        <f t="shared" si="12"/>
        <v>542.97076899428998</v>
      </c>
      <c r="O19" s="2">
        <v>4</v>
      </c>
      <c r="P19" s="3">
        <f t="shared" si="8"/>
        <v>1902.3867549587751</v>
      </c>
      <c r="Q19" s="3">
        <f t="shared" si="9"/>
        <v>2171.8830759771599</v>
      </c>
    </row>
    <row r="20" spans="2:17" x14ac:dyDescent="0.35">
      <c r="B20" s="3">
        <f t="shared" si="10"/>
        <v>0.6</v>
      </c>
      <c r="C20" s="4">
        <f t="shared" si="0"/>
        <v>1.5</v>
      </c>
      <c r="D20" s="4">
        <f t="shared" si="1"/>
        <v>0.42441318157838759</v>
      </c>
      <c r="E20" s="4">
        <f t="shared" si="2"/>
        <v>22.997007671790534</v>
      </c>
      <c r="F20" s="5">
        <f>$B$5/($B$12*C20)</f>
        <v>0.31830988618379075</v>
      </c>
      <c r="G20" s="4">
        <f t="shared" si="3"/>
        <v>17.656787151412864</v>
      </c>
      <c r="H20" s="5">
        <f t="shared" si="4"/>
        <v>0.95289051398868729</v>
      </c>
      <c r="I20" s="4">
        <f t="shared" si="5"/>
        <v>5.3402205203776703</v>
      </c>
      <c r="J20" s="12">
        <f t="shared" si="6"/>
        <v>0.80522219108543047</v>
      </c>
      <c r="K20" s="12">
        <f t="shared" si="7"/>
        <v>391.30575843921673</v>
      </c>
      <c r="L20" s="12">
        <v>1</v>
      </c>
      <c r="M20" s="3">
        <f t="shared" si="11"/>
        <v>610.60310532448671</v>
      </c>
      <c r="N20" s="3">
        <f t="shared" si="12"/>
        <v>701.4215829715049</v>
      </c>
      <c r="O20" s="2">
        <v>2</v>
      </c>
      <c r="P20" s="3">
        <f t="shared" si="8"/>
        <v>1221.2062106489734</v>
      </c>
      <c r="Q20" s="3">
        <f t="shared" si="9"/>
        <v>1402.8431659430098</v>
      </c>
    </row>
    <row r="21" spans="2:17" x14ac:dyDescent="0.35">
      <c r="B21" s="3">
        <f t="shared" si="10"/>
        <v>0.7</v>
      </c>
      <c r="C21" s="4">
        <f t="shared" si="0"/>
        <v>1.75</v>
      </c>
      <c r="D21" s="4">
        <f t="shared" si="1"/>
        <v>0.36378272706718939</v>
      </c>
      <c r="E21" s="4">
        <f t="shared" si="2"/>
        <v>19.990512792909147</v>
      </c>
      <c r="F21" s="5">
        <f>$B$5/($B$12*C21)</f>
        <v>0.27283704530039204</v>
      </c>
      <c r="G21" s="4">
        <f t="shared" si="3"/>
        <v>15.260972617782739</v>
      </c>
      <c r="H21" s="5">
        <f t="shared" si="4"/>
        <v>0.96473693347432676</v>
      </c>
      <c r="I21" s="4">
        <f t="shared" si="5"/>
        <v>4.7295401751264077</v>
      </c>
      <c r="J21" s="12">
        <f t="shared" si="6"/>
        <v>0.73823055721136699</v>
      </c>
      <c r="K21" s="12">
        <f t="shared" si="7"/>
        <v>519.61061565337832</v>
      </c>
      <c r="L21" s="12">
        <v>1</v>
      </c>
      <c r="M21" s="3">
        <f t="shared" si="11"/>
        <v>753.46027464289421</v>
      </c>
      <c r="N21" s="3">
        <f t="shared" si="12"/>
        <v>868.73735182489258</v>
      </c>
      <c r="O21" s="2">
        <v>4</v>
      </c>
      <c r="P21" s="3">
        <f t="shared" si="8"/>
        <v>3013.8410985715768</v>
      </c>
      <c r="Q21" s="3">
        <f t="shared" si="9"/>
        <v>3474.9494072995703</v>
      </c>
    </row>
    <row r="22" spans="2:17" x14ac:dyDescent="0.35">
      <c r="B22" s="3">
        <f t="shared" si="10"/>
        <v>0.79999999999999993</v>
      </c>
      <c r="C22" s="4">
        <f t="shared" si="0"/>
        <v>1.9999999999999998</v>
      </c>
      <c r="D22" s="4">
        <f t="shared" si="1"/>
        <v>0.31830988618379069</v>
      </c>
      <c r="E22" s="4">
        <f t="shared" si="2"/>
        <v>17.65678715141286</v>
      </c>
      <c r="F22" s="5">
        <f>$B$5/($B$12*C22)</f>
        <v>0.23873241463784309</v>
      </c>
      <c r="G22" s="4">
        <f t="shared" si="3"/>
        <v>13.427041758485213</v>
      </c>
      <c r="H22" s="5">
        <f t="shared" si="4"/>
        <v>0.97266639233894814</v>
      </c>
      <c r="I22" s="4">
        <f t="shared" si="5"/>
        <v>4.2297453929276472</v>
      </c>
      <c r="J22" s="12">
        <f t="shared" si="6"/>
        <v>0.68340306960416297</v>
      </c>
      <c r="K22" s="12">
        <f t="shared" si="7"/>
        <v>667.65468166971857</v>
      </c>
      <c r="L22" s="12">
        <v>1</v>
      </c>
      <c r="M22" s="3">
        <f t="shared" si="11"/>
        <v>904.3714113273353</v>
      </c>
      <c r="N22" s="3">
        <f t="shared" si="12"/>
        <v>1045.1952262682082</v>
      </c>
      <c r="O22" s="2">
        <v>2</v>
      </c>
      <c r="P22" s="3">
        <f t="shared" si="8"/>
        <v>1808.7428226546706</v>
      </c>
      <c r="Q22" s="3">
        <f t="shared" si="9"/>
        <v>2090.3904525364164</v>
      </c>
    </row>
    <row r="23" spans="2:17" x14ac:dyDescent="0.35">
      <c r="B23" s="3">
        <f t="shared" si="10"/>
        <v>0.89999999999999991</v>
      </c>
      <c r="C23" s="4">
        <f t="shared" si="0"/>
        <v>2.25</v>
      </c>
      <c r="D23" s="4">
        <f t="shared" si="1"/>
        <v>0.28294212105225847</v>
      </c>
      <c r="E23" s="4">
        <f t="shared" si="2"/>
        <v>15.798442699792517</v>
      </c>
      <c r="F23" s="5">
        <f>$B$5/($B$12*C23)</f>
        <v>0.21220659078919382</v>
      </c>
      <c r="G23" s="4">
        <f t="shared" si="3"/>
        <v>11.980813567686225</v>
      </c>
      <c r="H23" s="5">
        <f t="shared" si="4"/>
        <v>0.97821716853262453</v>
      </c>
      <c r="I23" s="4">
        <f t="shared" si="5"/>
        <v>3.8176291321062923</v>
      </c>
      <c r="J23" s="12">
        <f t="shared" si="6"/>
        <v>0.63819391579206031</v>
      </c>
      <c r="K23" s="12">
        <f t="shared" si="7"/>
        <v>835.43795648823777</v>
      </c>
      <c r="L23" s="12">
        <v>1</v>
      </c>
      <c r="M23" s="3">
        <f t="shared" si="11"/>
        <v>1063.5205034858398</v>
      </c>
      <c r="N23" s="3">
        <f t="shared" si="12"/>
        <v>1231.0531246639457</v>
      </c>
      <c r="O23" s="2">
        <v>4</v>
      </c>
      <c r="P23" s="3">
        <f t="shared" si="8"/>
        <v>4254.082013943359</v>
      </c>
      <c r="Q23" s="3">
        <f t="shared" si="9"/>
        <v>4924.2124986557828</v>
      </c>
    </row>
    <row r="24" spans="2:17" x14ac:dyDescent="0.35">
      <c r="B24" s="3">
        <f>B23+0.1</f>
        <v>0.99999999999999989</v>
      </c>
      <c r="C24" s="4">
        <f t="shared" si="0"/>
        <v>2.4999999999999996</v>
      </c>
      <c r="D24" s="4">
        <f t="shared" si="1"/>
        <v>0.2546479089470326</v>
      </c>
      <c r="E24" s="4">
        <f t="shared" si="2"/>
        <v>14.286608599853139</v>
      </c>
      <c r="F24" s="5">
        <f>$B$5/($B$12*C24)</f>
        <v>0.19098593171027448</v>
      </c>
      <c r="G24" s="4">
        <f t="shared" si="3"/>
        <v>10.812478715975603</v>
      </c>
      <c r="H24" s="5">
        <f t="shared" si="4"/>
        <v>0.98224641677836311</v>
      </c>
      <c r="I24" s="4">
        <f t="shared" si="5"/>
        <v>3.4741298838775361</v>
      </c>
      <c r="J24" s="12">
        <f t="shared" si="6"/>
        <v>0.60051204826136573</v>
      </c>
      <c r="K24" s="12">
        <f t="shared" si="7"/>
        <v>1022.9604401089351</v>
      </c>
      <c r="L24" s="12">
        <v>1</v>
      </c>
      <c r="M24" s="3">
        <f t="shared" si="11"/>
        <v>1231.05174726733</v>
      </c>
      <c r="N24" s="3">
        <f t="shared" si="12"/>
        <v>1426.5150710617038</v>
      </c>
      <c r="O24" s="2">
        <v>1</v>
      </c>
      <c r="P24" s="3">
        <f t="shared" si="8"/>
        <v>1231.05174726733</v>
      </c>
      <c r="Q24" s="3">
        <f t="shared" si="9"/>
        <v>1426.5150710617038</v>
      </c>
    </row>
    <row r="25" spans="2:17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>
        <f>SUM(P16:P24)</f>
        <v>15167.496684734604</v>
      </c>
      <c r="Q25" s="3">
        <f>SUM(Q16:Q24)</f>
        <v>17418.262370650758</v>
      </c>
    </row>
    <row r="26" spans="2:17" x14ac:dyDescent="0.35">
      <c r="M26" s="2" t="s">
        <v>19</v>
      </c>
      <c r="N26" s="2">
        <f>C17-C16</f>
        <v>0.25000000000000011</v>
      </c>
      <c r="O26" s="2" t="s">
        <v>1</v>
      </c>
      <c r="P26" t="s">
        <v>33</v>
      </c>
    </row>
    <row r="27" spans="2:17" x14ac:dyDescent="0.35">
      <c r="M27" s="2" t="s">
        <v>18</v>
      </c>
      <c r="N27" s="4">
        <f>1/3*N26*P25</f>
        <v>1263.9580570612175</v>
      </c>
      <c r="O27" s="2" t="s">
        <v>21</v>
      </c>
    </row>
    <row r="28" spans="2:17" x14ac:dyDescent="0.35">
      <c r="M28" s="2" t="s">
        <v>20</v>
      </c>
      <c r="N28" s="4">
        <f>1/3*N26*Q25</f>
        <v>1451.5218642208972</v>
      </c>
      <c r="O28" s="2" t="s">
        <v>22</v>
      </c>
    </row>
    <row r="29" spans="2:17" x14ac:dyDescent="0.35">
      <c r="M29" s="2" t="s">
        <v>27</v>
      </c>
      <c r="N29" s="4">
        <f>(N27*B5)/(N28*B12)</f>
        <v>0.41576743196375321</v>
      </c>
      <c r="O29" s="2"/>
    </row>
    <row r="30" spans="2:17" ht="16.5" x14ac:dyDescent="0.45">
      <c r="M30" s="2" t="s">
        <v>32</v>
      </c>
      <c r="N30" s="6">
        <f>N28*B12</f>
        <v>18240.361700645324</v>
      </c>
      <c r="O30" s="2" t="s">
        <v>31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54" r:id="rId4">
          <objectPr defaultSize="0" autoPict="0" r:id="rId5">
            <anchor moveWithCells="1" sizeWithCells="1">
              <from>
                <xdr:col>4</xdr:col>
                <xdr:colOff>127000</xdr:colOff>
                <xdr:row>10</xdr:row>
                <xdr:rowOff>25400</xdr:rowOff>
              </from>
              <to>
                <xdr:col>5</xdr:col>
                <xdr:colOff>361950</xdr:colOff>
                <xdr:row>12</xdr:row>
                <xdr:rowOff>0</xdr:rowOff>
              </to>
            </anchor>
          </objectPr>
        </oleObject>
      </mc:Choice>
      <mc:Fallback>
        <oleObject progId="Equation.DSMT4" shapeId="2054" r:id="rId4"/>
      </mc:Fallback>
    </mc:AlternateContent>
    <mc:AlternateContent xmlns:mc="http://schemas.openxmlformats.org/markup-compatibility/2006">
      <mc:Choice Requires="x14">
        <oleObject progId="Equation.DSMT4" shapeId="2055" r:id="rId6">
          <objectPr defaultSize="0" autoPict="0" r:id="rId7">
            <anchor moveWithCells="1" sizeWithCells="1">
              <from>
                <xdr:col>8</xdr:col>
                <xdr:colOff>6350</xdr:colOff>
                <xdr:row>11</xdr:row>
                <xdr:rowOff>6350</xdr:rowOff>
              </from>
              <to>
                <xdr:col>8</xdr:col>
                <xdr:colOff>603250</xdr:colOff>
                <xdr:row>12</xdr:row>
                <xdr:rowOff>63500</xdr:rowOff>
              </to>
            </anchor>
          </objectPr>
        </oleObject>
      </mc:Choice>
      <mc:Fallback>
        <oleObject progId="Equation.DSMT4" shapeId="2055" r:id="rId6"/>
      </mc:Fallback>
    </mc:AlternateContent>
    <mc:AlternateContent xmlns:mc="http://schemas.openxmlformats.org/markup-compatibility/2006">
      <mc:Choice Requires="x14">
        <oleObject progId="Equation.DSMT4" shapeId="2056" r:id="rId8">
          <objectPr defaultSize="0" autoPict="0" r:id="rId9">
            <anchor moveWithCells="1" sizeWithCells="1">
              <from>
                <xdr:col>9</xdr:col>
                <xdr:colOff>254000</xdr:colOff>
                <xdr:row>10</xdr:row>
                <xdr:rowOff>12700</xdr:rowOff>
              </from>
              <to>
                <xdr:col>12</xdr:col>
                <xdr:colOff>590550</xdr:colOff>
                <xdr:row>12</xdr:row>
                <xdr:rowOff>6350</xdr:rowOff>
              </to>
            </anchor>
          </objectPr>
        </oleObject>
      </mc:Choice>
      <mc:Fallback>
        <oleObject progId="Equation.DSMT4" shapeId="2056" r:id="rId8"/>
      </mc:Fallback>
    </mc:AlternateContent>
    <mc:AlternateContent xmlns:mc="http://schemas.openxmlformats.org/markup-compatibility/2006">
      <mc:Choice Requires="x14">
        <oleObject progId="Equation.DSMT4" shapeId="2053" r:id="rId10">
          <objectPr defaultSize="0" autoPict="0" r:id="rId11">
            <anchor moveWithCells="1" sizeWithCells="1">
              <from>
                <xdr:col>2</xdr:col>
                <xdr:colOff>463550</xdr:colOff>
                <xdr:row>10</xdr:row>
                <xdr:rowOff>12700</xdr:rowOff>
              </from>
              <to>
                <xdr:col>4</xdr:col>
                <xdr:colOff>88900</xdr:colOff>
                <xdr:row>11</xdr:row>
                <xdr:rowOff>171450</xdr:rowOff>
              </to>
            </anchor>
          </objectPr>
        </oleObject>
      </mc:Choice>
      <mc:Fallback>
        <oleObject progId="Equation.DSMT4" shapeId="2053" r:id="rId10"/>
      </mc:Fallback>
    </mc:AlternateContent>
    <mc:AlternateContent xmlns:mc="http://schemas.openxmlformats.org/markup-compatibility/2006">
      <mc:Choice Requires="x14">
        <oleObject progId="Equation.DSMT4" shapeId="2051" r:id="rId12">
          <objectPr defaultSize="0" r:id="rId13">
            <anchor moveWithCells="1" sizeWithCells="1">
              <from>
                <xdr:col>15</xdr:col>
                <xdr:colOff>177800</xdr:colOff>
                <xdr:row>27</xdr:row>
                <xdr:rowOff>107950</xdr:rowOff>
              </from>
              <to>
                <xdr:col>16</xdr:col>
                <xdr:colOff>215900</xdr:colOff>
                <xdr:row>29</xdr:row>
                <xdr:rowOff>165100</xdr:rowOff>
              </to>
            </anchor>
          </objectPr>
        </oleObject>
      </mc:Choice>
      <mc:Fallback>
        <oleObject progId="Equation.DSMT4" shapeId="2051" r:id="rId12"/>
      </mc:Fallback>
    </mc:AlternateContent>
    <mc:AlternateContent xmlns:mc="http://schemas.openxmlformats.org/markup-compatibility/2006">
      <mc:Choice Requires="x14">
        <oleObject progId="Equation.DSMT4" shapeId="2052" r:id="rId14">
          <objectPr defaultSize="0" autoPict="0" r:id="rId15">
            <anchor moveWithCells="1" sizeWithCells="1">
              <from>
                <xdr:col>15</xdr:col>
                <xdr:colOff>171450</xdr:colOff>
                <xdr:row>29</xdr:row>
                <xdr:rowOff>152400</xdr:rowOff>
              </from>
              <to>
                <xdr:col>16</xdr:col>
                <xdr:colOff>177800</xdr:colOff>
                <xdr:row>30</xdr:row>
                <xdr:rowOff>165100</xdr:rowOff>
              </to>
            </anchor>
          </objectPr>
        </oleObject>
      </mc:Choice>
      <mc:Fallback>
        <oleObject progId="Equation.DSMT4" shapeId="2052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Q3</vt:lpstr>
      <vt:lpstr>Q4</vt:lpstr>
    </vt:vector>
  </TitlesOfParts>
  <Company>İstanbul Teknik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</dc:creator>
  <cp:lastModifiedBy>itu</cp:lastModifiedBy>
  <dcterms:created xsi:type="dcterms:W3CDTF">2016-12-03T13:23:00Z</dcterms:created>
  <dcterms:modified xsi:type="dcterms:W3CDTF">2016-12-03T19:16:04Z</dcterms:modified>
</cp:coreProperties>
</file>